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45" windowWidth="10545" windowHeight="6495" tabRatio="596" firstSheet="34" activeTab="40"/>
  </bookViews>
  <sheets>
    <sheet name="Лист1" sheetId="1" r:id="rId1"/>
    <sheet name="Комсом 21" sheetId="2" r:id="rId2"/>
    <sheet name="Комсом 25" sheetId="3" r:id="rId3"/>
    <sheet name="лунач 42" sheetId="4" r:id="rId4"/>
    <sheet name="Лунач 56" sheetId="5" r:id="rId5"/>
    <sheet name="М.Гор 61" sheetId="6" r:id="rId6"/>
    <sheet name="М.Горьк 63" sheetId="7" r:id="rId7"/>
    <sheet name="М.Гор 67" sheetId="8" r:id="rId8"/>
    <sheet name="М.Гор 69" sheetId="9" r:id="rId9"/>
    <sheet name="М.Гор 83" sheetId="10" r:id="rId10"/>
    <sheet name="М.Гор 83а" sheetId="11" r:id="rId11"/>
    <sheet name="М.Горьк 85" sheetId="12" r:id="rId12"/>
    <sheet name="М.Горьк 85А" sheetId="13" r:id="rId13"/>
    <sheet name="М.Горьк 95" sheetId="14" r:id="rId14"/>
    <sheet name="Поб 51" sheetId="15" r:id="rId15"/>
    <sheet name="Поб 43Б" sheetId="16" r:id="rId16"/>
    <sheet name="Совет 117" sheetId="17" r:id="rId17"/>
    <sheet name="Баб 19" sheetId="18" r:id="rId18"/>
    <sheet name="Баб 21" sheetId="19" r:id="rId19"/>
    <sheet name="Бард 1" sheetId="20" r:id="rId20"/>
    <sheet name="Бард 3" sheetId="21" r:id="rId21"/>
    <sheet name="Бард 11" sheetId="22" r:id="rId22"/>
    <sheet name="Бард 13А" sheetId="23" r:id="rId23"/>
    <sheet name="Бард 15" sheetId="24" r:id="rId24"/>
    <sheet name="Бард 17А" sheetId="25" r:id="rId25"/>
    <sheet name="Бард 21" sheetId="26" r:id="rId26"/>
    <sheet name="Бард 27" sheetId="27" r:id="rId27"/>
    <sheet name="Бард 31" sheetId="28" r:id="rId28"/>
    <sheet name="Клуб 19" sheetId="29" r:id="rId29"/>
    <sheet name="Строит 2" sheetId="30" r:id="rId30"/>
    <sheet name="Строит 38" sheetId="31" r:id="rId31"/>
    <sheet name="Строит 45" sheetId="32" r:id="rId32"/>
    <sheet name="Строит 47" sheetId="33" r:id="rId33"/>
    <sheet name="Строит 49" sheetId="34" r:id="rId34"/>
    <sheet name="Уст 2" sheetId="35" r:id="rId35"/>
    <sheet name="Уст 6" sheetId="36" r:id="rId36"/>
    <sheet name="Уст 8" sheetId="37" r:id="rId37"/>
    <sheet name="Чкал 22" sheetId="38" r:id="rId38"/>
    <sheet name="Чкал 24" sheetId="39" r:id="rId39"/>
    <sheet name="Чкал 28" sheetId="40" r:id="rId40"/>
    <sheet name="Хим 16" sheetId="41" r:id="rId41"/>
    <sheet name="Лист25" sheetId="42" r:id="rId42"/>
  </sheets>
  <definedNames/>
  <calcPr fullCalcOnLoad="1"/>
</workbook>
</file>

<file path=xl/sharedStrings.xml><?xml version="1.0" encoding="utf-8"?>
<sst xmlns="http://schemas.openxmlformats.org/spreadsheetml/2006/main" count="1813" uniqueCount="178">
  <si>
    <t>Объекты выполнения работ</t>
  </si>
  <si>
    <t>Виды работ</t>
  </si>
  <si>
    <t>Един. Измер</t>
  </si>
  <si>
    <t>1. Фундаменты</t>
  </si>
  <si>
    <t>Устранение местных деформаций, усиление,</t>
  </si>
  <si>
    <t>восстановление поврежденных участков фундаментов, вентиляционных продухов.</t>
  </si>
  <si>
    <t>2. Стены и фасады</t>
  </si>
  <si>
    <t>м2</t>
  </si>
  <si>
    <t>3. Перекрытия</t>
  </si>
  <si>
    <t>Частичная смена отдельных элементов; заделка швов и трещин; укрепление и окраска.</t>
  </si>
  <si>
    <t>мп</t>
  </si>
  <si>
    <t>4. 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</si>
  <si>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</si>
  <si>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</si>
  <si>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</si>
  <si>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шт</t>
  </si>
  <si>
    <t>колена,</t>
  </si>
  <si>
    <t>прямые звенья,</t>
  </si>
  <si>
    <t>отметы</t>
  </si>
  <si>
    <t>м3</t>
  </si>
  <si>
    <t>5. Оконные и дверные заполнения</t>
  </si>
  <si>
    <t>Восстановление остекления</t>
  </si>
  <si>
    <t>Ремонт оконного переплета</t>
  </si>
  <si>
    <t>шт.</t>
  </si>
  <si>
    <t>Восстановлениеметаллич. конструкций приямков.</t>
  </si>
  <si>
    <t>тн</t>
  </si>
  <si>
    <t>Закрытие подвальных окон</t>
  </si>
  <si>
    <t>Ремонт перил</t>
  </si>
  <si>
    <t>7. Внутренняя отделка</t>
  </si>
  <si>
    <t>Ремонт подъездов</t>
  </si>
  <si>
    <t>Ремонт ступеней, полов, площадок раствором</t>
  </si>
  <si>
    <t>1 место</t>
  </si>
  <si>
    <t>8.Центральное отопление</t>
  </si>
  <si>
    <t>Замена трубопроводов Dy=108 мм</t>
  </si>
  <si>
    <t>Dy=89 мм</t>
  </si>
  <si>
    <t>Dy=76 мм</t>
  </si>
  <si>
    <t>Dy=57 мм</t>
  </si>
  <si>
    <t>Dy=32 мм</t>
  </si>
  <si>
    <t>Dy=25 мм</t>
  </si>
  <si>
    <t>Dy=20 мм</t>
  </si>
  <si>
    <t>Dy=15 мм</t>
  </si>
  <si>
    <t>Замена запорной арматуры Dy=100</t>
  </si>
  <si>
    <t>Dy=80 мм</t>
  </si>
  <si>
    <t>Замена отопительных приборов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</si>
  <si>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</si>
  <si>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</si>
  <si>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9. Водопровод канализация, горячее водоснабжение</t>
  </si>
  <si>
    <t>Замена трубопроводов Dy=32мм п/п</t>
  </si>
  <si>
    <t>Dy=25мм п/п</t>
  </si>
  <si>
    <t>Dy=15мм</t>
  </si>
  <si>
    <t>Замена канализации     Dy=100 мм</t>
  </si>
  <si>
    <t>Dy=50мм</t>
  </si>
  <si>
    <t>Ремонт водоподогревателя :</t>
  </si>
  <si>
    <t>10. Электроснабжение электротехнические устройства</t>
  </si>
  <si>
    <t>Замеры сопротивления изоляции.</t>
  </si>
  <si>
    <t>1 дом</t>
  </si>
  <si>
    <t>Монтаж светильников с лампами накаливания, НББ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</si>
  <si>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</si>
  <si>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</si>
  <si>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</si>
  <si>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</si>
  <si>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11. Внешнее благоустройство</t>
  </si>
  <si>
    <t>Pемонт скамеек</t>
  </si>
  <si>
    <t>Ремонт штукатурки</t>
  </si>
  <si>
    <t>ремонт межпан.швов  герметиком</t>
  </si>
  <si>
    <t>м.п</t>
  </si>
  <si>
    <t>ремонт межпан.швов  раствором</t>
  </si>
  <si>
    <t xml:space="preserve">Ремонт кровли (мягкая)      </t>
  </si>
  <si>
    <t>Установка неост.створок</t>
  </si>
  <si>
    <t>Установка рам без стекла</t>
  </si>
  <si>
    <t>Установка рам с остеклением</t>
  </si>
  <si>
    <t>Ремонт дверных полотен</t>
  </si>
  <si>
    <t>Установка дверных полотен</t>
  </si>
  <si>
    <t>Установка дверного блока</t>
  </si>
  <si>
    <t>Ремонт дверных коробок</t>
  </si>
  <si>
    <t>Ремонт полов, без ст-ти плитки</t>
  </si>
  <si>
    <t>замена клапана м\пр без ст-ти</t>
  </si>
  <si>
    <t>Фланцевые соединения Ду 100мм</t>
  </si>
  <si>
    <t>Фланцевые соединения Ду 80мм</t>
  </si>
  <si>
    <t>замена сгонов ДУ 50мм</t>
  </si>
  <si>
    <t>замена сгонов ДУ 32мм</t>
  </si>
  <si>
    <t>замена сгонов ДУ 20мм</t>
  </si>
  <si>
    <t>сек</t>
  </si>
  <si>
    <t>Dy=40мм п/п</t>
  </si>
  <si>
    <t>Dy=20мм п/п</t>
  </si>
  <si>
    <t>Установка фильтра Ду 65мм без ст-ти</t>
  </si>
  <si>
    <t>Установка фильтра Ду 50мм без ст-ти</t>
  </si>
  <si>
    <t>Установка фильтра Ду 40мм без ст-ти</t>
  </si>
  <si>
    <t>то же без ст-ти матер</t>
  </si>
  <si>
    <t>замена калачей без ст-ти</t>
  </si>
  <si>
    <t>Установка датчика температуры</t>
  </si>
  <si>
    <t>замена электропривода</t>
  </si>
  <si>
    <t>промывка тр-да</t>
  </si>
  <si>
    <t>здание</t>
  </si>
  <si>
    <t>гидроиспытание тр-да</t>
  </si>
  <si>
    <t>Светильники РКУ</t>
  </si>
  <si>
    <t>Ямочный ремонт асфальта, отмостки</t>
  </si>
  <si>
    <t>Снос деревьев, опиловка веток, вывоз</t>
  </si>
  <si>
    <t>Dy=50мм п/п</t>
  </si>
  <si>
    <t>замена насоса</t>
  </si>
  <si>
    <t>Фланцевые соединения Ду 50мм без ст</t>
  </si>
  <si>
    <t>Dy=50 мм со стоимостью</t>
  </si>
  <si>
    <t>Объемы работ за год</t>
  </si>
  <si>
    <t xml:space="preserve">6. Лестницы, балконы, крыльца </t>
  </si>
  <si>
    <t>и окрасочного слоя городка</t>
  </si>
  <si>
    <t>покраска дверей</t>
  </si>
  <si>
    <t>Dy=125 мм</t>
  </si>
  <si>
    <t>Фланц.соед. Без ст.-ти Ду 150мм</t>
  </si>
  <si>
    <t>Dy=65мм п/п</t>
  </si>
  <si>
    <t>Замена канализации     Dy=160 мм</t>
  </si>
  <si>
    <t>установка манометра</t>
  </si>
  <si>
    <t>Ремонт подъездов 2</t>
  </si>
  <si>
    <t>Комсомольская 21</t>
  </si>
  <si>
    <t>Комсомольская 25</t>
  </si>
  <si>
    <t>Луначарского 42</t>
  </si>
  <si>
    <t>Луначарского 56</t>
  </si>
  <si>
    <t>М.Горького 61</t>
  </si>
  <si>
    <t>М.Горького 63</t>
  </si>
  <si>
    <t>М.Горького 67</t>
  </si>
  <si>
    <t>М.Горького 69</t>
  </si>
  <si>
    <t>М.Горького 83</t>
  </si>
  <si>
    <t>М.Горького 83А</t>
  </si>
  <si>
    <t>М.Горького 85</t>
  </si>
  <si>
    <t>М.Горького 85А</t>
  </si>
  <si>
    <t>М.Горького 95</t>
  </si>
  <si>
    <t>Победы 51</t>
  </si>
  <si>
    <t>Победы 43Б</t>
  </si>
  <si>
    <t>Советский 117</t>
  </si>
  <si>
    <t>Светильники уличн светод</t>
  </si>
  <si>
    <t xml:space="preserve"> Оконные и дверные заполнения</t>
  </si>
  <si>
    <t xml:space="preserve"> Внешнее благоустройство</t>
  </si>
  <si>
    <t>Электроснабжение электротехнические устройства</t>
  </si>
  <si>
    <t xml:space="preserve"> Водопровод канализация, горячее водоснабжение</t>
  </si>
  <si>
    <t>Центральное отопление</t>
  </si>
  <si>
    <t>Оконные и дверные заполнения</t>
  </si>
  <si>
    <t>прожектор</t>
  </si>
  <si>
    <t>План текущего ремонта на 2020</t>
  </si>
  <si>
    <t>Стены и фасады</t>
  </si>
  <si>
    <t>Крыши</t>
  </si>
  <si>
    <t>Водопровод канализация, горячее водоснабжение</t>
  </si>
  <si>
    <t>Внешнее благоустройство</t>
  </si>
  <si>
    <t>поверка расходомера</t>
  </si>
  <si>
    <t>Крыша</t>
  </si>
  <si>
    <t>Ремонт кровли</t>
  </si>
  <si>
    <t xml:space="preserve"> Стены и фасады</t>
  </si>
  <si>
    <t xml:space="preserve"> Электроснабжение электротехнические устройства</t>
  </si>
  <si>
    <t>Внутренняя отделка</t>
  </si>
  <si>
    <t>Ремонт подъезда</t>
  </si>
  <si>
    <t xml:space="preserve">Ремонт кровли </t>
  </si>
  <si>
    <t>ул.Бабушкина, 19</t>
  </si>
  <si>
    <t>План текущего ремонта на 2020 г.</t>
  </si>
  <si>
    <t>ул.Бабушкина, 21</t>
  </si>
  <si>
    <t>ул.Бардина, 1</t>
  </si>
  <si>
    <t>ул.Бардина, 3</t>
  </si>
  <si>
    <t>ул.Бардина, 11</t>
  </si>
  <si>
    <t>ул.Бардина, 13 а</t>
  </si>
  <si>
    <t>ул.Бардина, 15</t>
  </si>
  <si>
    <t>ул.Бардина, 17 а</t>
  </si>
  <si>
    <t xml:space="preserve"> Внутренняя отделка</t>
  </si>
  <si>
    <t>ул.Бардина, 21</t>
  </si>
  <si>
    <t>ул.Бардина, 27</t>
  </si>
  <si>
    <t>ул.Бардина, 31</t>
  </si>
  <si>
    <t>Клубный проезд ,19</t>
  </si>
  <si>
    <t xml:space="preserve">контейнер </t>
  </si>
  <si>
    <t>пл. Строителей, 2</t>
  </si>
  <si>
    <t>ул.Строителей, 38</t>
  </si>
  <si>
    <t>пр.Строителей, 45</t>
  </si>
  <si>
    <t>пр.Строителей 47</t>
  </si>
  <si>
    <t>пр. Строителей,49</t>
  </si>
  <si>
    <t>ул.Устюженская, 2</t>
  </si>
  <si>
    <t>2 дом</t>
  </si>
  <si>
    <t>м4</t>
  </si>
  <si>
    <t>ул.Устюженская,6</t>
  </si>
  <si>
    <t>ул.Устюженская, 8</t>
  </si>
  <si>
    <t>ул.Чкалова, 22</t>
  </si>
  <si>
    <t>ул.Чкалова, 24</t>
  </si>
  <si>
    <t>ул.Чкалова, 28</t>
  </si>
  <si>
    <t>ул.Химиков 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</si>
</sst>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0.0000000000"/>
    <numFmt numFmtId="169" formatCode="0.00000"/>
    <numFmt numFmtId="170" formatCode="0.000000"/>
    <numFmt numFmtId="171" formatCode="0.0000000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2"/>
      <protection/>
    </xf>
    <xf numFmtId="0" fontId="2" fillId="0" borderId="10" xfId="0" applyNumberFormat="1" applyFont="1" applyFill="1" applyBorder="1" applyAlignment="1" applyProtection="1">
      <alignment horizontal="left" vertical="top" indent="14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65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indent="12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indent="14"/>
      <protection/>
    </xf>
    <xf numFmtId="165" fontId="5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3"/>
  <sheetViews>
    <sheetView zoomScalePageLayoutView="0" workbookViewId="0" topLeftCell="A22">
      <selection activeCell="B91" sqref="B91"/>
    </sheetView>
  </sheetViews>
  <sheetFormatPr defaultColWidth="9.140625" defaultRowHeight="12.75"/>
  <cols>
    <col min="1" max="1" width="22.140625" style="0" customWidth="1"/>
    <col min="2" max="2" width="33.7109375" style="0" customWidth="1"/>
    <col min="3" max="3" width="9.7109375" style="0" customWidth="1"/>
    <col min="4" max="4" width="9.00390625" style="0" customWidth="1"/>
    <col min="5" max="5" width="10.421875" style="0" customWidth="1"/>
  </cols>
  <sheetData>
    <row r="3" spans="1:5" ht="37.5" customHeight="1">
      <c r="A3" s="4" t="s">
        <v>0</v>
      </c>
      <c r="B3" s="5" t="s">
        <v>1</v>
      </c>
      <c r="C3" s="4" t="s">
        <v>2</v>
      </c>
      <c r="D3" s="4" t="s">
        <v>102</v>
      </c>
      <c r="E3" s="20"/>
    </row>
    <row r="4" spans="1:5" ht="35.25" customHeight="1">
      <c r="A4" s="35" t="s">
        <v>3</v>
      </c>
      <c r="B4" s="6" t="s">
        <v>4</v>
      </c>
      <c r="C4" s="5"/>
      <c r="D4" s="7"/>
      <c r="E4" s="8"/>
    </row>
    <row r="5" spans="1:5" ht="51.75" customHeight="1">
      <c r="A5" s="36"/>
      <c r="B5" s="6" t="s">
        <v>5</v>
      </c>
      <c r="C5" s="5"/>
      <c r="D5" s="7"/>
      <c r="E5" s="8"/>
    </row>
    <row r="6" spans="1:5" ht="15.75">
      <c r="A6" s="37" t="s">
        <v>6</v>
      </c>
      <c r="B6" s="8" t="s">
        <v>63</v>
      </c>
      <c r="C6" s="5" t="s">
        <v>7</v>
      </c>
      <c r="D6" s="7"/>
      <c r="E6" s="18">
        <f>405.85*D6</f>
        <v>0</v>
      </c>
    </row>
    <row r="7" spans="1:5" ht="15.75">
      <c r="A7" s="38"/>
      <c r="B7" s="8" t="s">
        <v>104</v>
      </c>
      <c r="C7" s="5" t="s">
        <v>7</v>
      </c>
      <c r="D7" s="7"/>
      <c r="E7" s="18">
        <f>190.26*D7</f>
        <v>0</v>
      </c>
    </row>
    <row r="8" spans="1:5" ht="15.75">
      <c r="A8" s="38"/>
      <c r="B8" s="8" t="s">
        <v>105</v>
      </c>
      <c r="C8" s="5" t="s">
        <v>7</v>
      </c>
      <c r="D8" s="7"/>
      <c r="E8" s="18">
        <f>335.12*D8</f>
        <v>0</v>
      </c>
    </row>
    <row r="9" spans="1:5" ht="15.75">
      <c r="A9" s="38"/>
      <c r="B9" s="8" t="s">
        <v>64</v>
      </c>
      <c r="C9" s="5" t="s">
        <v>65</v>
      </c>
      <c r="D9" s="7"/>
      <c r="E9" s="18">
        <f>640.75*D9</f>
        <v>0</v>
      </c>
    </row>
    <row r="10" spans="1:5" ht="15.75">
      <c r="A10" s="39"/>
      <c r="B10" s="8" t="s">
        <v>66</v>
      </c>
      <c r="C10" s="5" t="s">
        <v>65</v>
      </c>
      <c r="D10" s="7"/>
      <c r="E10" s="18">
        <f>25.26*D10</f>
        <v>0</v>
      </c>
    </row>
    <row r="11" spans="1:5" ht="49.5" customHeight="1">
      <c r="A11" s="8" t="s">
        <v>8</v>
      </c>
      <c r="B11" s="6" t="s">
        <v>9</v>
      </c>
      <c r="C11" s="5" t="s">
        <v>10</v>
      </c>
      <c r="D11" s="7"/>
      <c r="E11" s="8"/>
    </row>
    <row r="12" spans="1:5" ht="31.5" customHeight="1">
      <c r="A12" s="35" t="s">
        <v>11</v>
      </c>
      <c r="B12" s="6" t="s">
        <v>12</v>
      </c>
      <c r="C12" s="5" t="s">
        <v>7</v>
      </c>
      <c r="D12" s="7"/>
      <c r="E12" s="9">
        <f>4.8*D12</f>
        <v>0</v>
      </c>
    </row>
    <row r="13" spans="1:5" ht="15" customHeight="1">
      <c r="A13" s="40"/>
      <c r="B13" s="6" t="s">
        <v>67</v>
      </c>
      <c r="C13" s="5" t="s">
        <v>7</v>
      </c>
      <c r="D13" s="7"/>
      <c r="E13" s="18">
        <f>731.31*D13</f>
        <v>0</v>
      </c>
    </row>
    <row r="14" spans="1:5" ht="30" customHeight="1">
      <c r="A14" s="40"/>
      <c r="B14" s="6" t="s">
        <v>13</v>
      </c>
      <c r="C14" s="5"/>
      <c r="D14" s="7"/>
      <c r="E14" s="8"/>
    </row>
    <row r="15" spans="1:5" ht="15.75">
      <c r="A15" s="40"/>
      <c r="B15" s="8" t="s">
        <v>14</v>
      </c>
      <c r="C15" s="5" t="s">
        <v>15</v>
      </c>
      <c r="D15" s="7"/>
      <c r="E15" s="18">
        <f>734.88*D15</f>
        <v>0</v>
      </c>
    </row>
    <row r="16" spans="1:5" ht="15.75">
      <c r="A16" s="40"/>
      <c r="B16" s="8" t="s">
        <v>16</v>
      </c>
      <c r="C16" s="5" t="s">
        <v>15</v>
      </c>
      <c r="D16" s="7"/>
      <c r="E16" s="18">
        <f>498.86*D16</f>
        <v>0</v>
      </c>
    </row>
    <row r="17" spans="1:5" ht="15.75">
      <c r="A17" s="40"/>
      <c r="B17" s="8" t="s">
        <v>17</v>
      </c>
      <c r="C17" s="5" t="s">
        <v>10</v>
      </c>
      <c r="D17" s="7"/>
      <c r="E17" s="18">
        <f>658.58*D17</f>
        <v>0</v>
      </c>
    </row>
    <row r="18" spans="1:5" ht="15.75">
      <c r="A18" s="40"/>
      <c r="B18" s="8" t="s">
        <v>18</v>
      </c>
      <c r="C18" s="5" t="s">
        <v>15</v>
      </c>
      <c r="D18" s="7"/>
      <c r="E18" s="18">
        <f>372.34*D18</f>
        <v>0</v>
      </c>
    </row>
    <row r="19" spans="1:5" ht="15.75">
      <c r="A19" s="41" t="s">
        <v>20</v>
      </c>
      <c r="B19" s="8" t="s">
        <v>21</v>
      </c>
      <c r="C19" s="5" t="s">
        <v>7</v>
      </c>
      <c r="D19" s="7"/>
      <c r="E19" s="18">
        <f>789.55*D19</f>
        <v>0</v>
      </c>
    </row>
    <row r="20" spans="1:5" ht="15.75">
      <c r="A20" s="42"/>
      <c r="B20" s="8" t="s">
        <v>22</v>
      </c>
      <c r="C20" s="5" t="s">
        <v>23</v>
      </c>
      <c r="D20" s="7"/>
      <c r="E20" s="18">
        <f>756.87*D20</f>
        <v>0</v>
      </c>
    </row>
    <row r="21" spans="1:5" ht="15.75">
      <c r="A21" s="42"/>
      <c r="B21" s="8" t="s">
        <v>68</v>
      </c>
      <c r="C21" s="5" t="s">
        <v>15</v>
      </c>
      <c r="D21" s="7"/>
      <c r="E21" s="18">
        <f>1645.23*D21</f>
        <v>0</v>
      </c>
    </row>
    <row r="22" spans="1:5" ht="15.75">
      <c r="A22" s="42"/>
      <c r="B22" s="8" t="s">
        <v>69</v>
      </c>
      <c r="C22" s="5" t="s">
        <v>15</v>
      </c>
      <c r="D22" s="7"/>
      <c r="E22" s="9"/>
    </row>
    <row r="23" spans="1:5" ht="15.75">
      <c r="A23" s="42"/>
      <c r="B23" s="8" t="s">
        <v>70</v>
      </c>
      <c r="C23" s="5" t="s">
        <v>15</v>
      </c>
      <c r="D23" s="7"/>
      <c r="E23" s="18">
        <f>1977.6*D23</f>
        <v>0</v>
      </c>
    </row>
    <row r="24" spans="1:5" ht="18.75" customHeight="1">
      <c r="A24" s="42"/>
      <c r="B24" s="6" t="s">
        <v>71</v>
      </c>
      <c r="C24" s="5" t="s">
        <v>15</v>
      </c>
      <c r="D24" s="7"/>
      <c r="E24" s="18">
        <f>635.4*D24</f>
        <v>0</v>
      </c>
    </row>
    <row r="25" spans="1:5" ht="18.75" customHeight="1">
      <c r="A25" s="42"/>
      <c r="B25" s="6" t="s">
        <v>72</v>
      </c>
      <c r="C25" s="5" t="s">
        <v>15</v>
      </c>
      <c r="D25" s="7"/>
      <c r="E25" s="18">
        <f>2639.23*D25</f>
        <v>0</v>
      </c>
    </row>
    <row r="26" spans="1:5" ht="20.25" customHeight="1">
      <c r="A26" s="42"/>
      <c r="B26" s="6" t="s">
        <v>73</v>
      </c>
      <c r="C26" s="5" t="s">
        <v>15</v>
      </c>
      <c r="D26" s="7"/>
      <c r="E26" s="18">
        <f>4953.81*D26</f>
        <v>0</v>
      </c>
    </row>
    <row r="27" spans="1:5" ht="20.25" customHeight="1">
      <c r="A27" s="43"/>
      <c r="B27" s="6" t="s">
        <v>74</v>
      </c>
      <c r="C27" s="5" t="s">
        <v>15</v>
      </c>
      <c r="D27" s="7"/>
      <c r="E27" s="18">
        <f>1715.36*D27</f>
        <v>0</v>
      </c>
    </row>
    <row r="28" spans="1:5" ht="34.5" customHeight="1">
      <c r="A28" s="29" t="s">
        <v>103</v>
      </c>
      <c r="B28" s="6" t="s">
        <v>24</v>
      </c>
      <c r="C28" s="5" t="s">
        <v>25</v>
      </c>
      <c r="D28" s="7"/>
      <c r="E28" s="9"/>
    </row>
    <row r="29" spans="1:5" ht="15.75">
      <c r="A29" s="30"/>
      <c r="B29" s="8" t="s">
        <v>26</v>
      </c>
      <c r="C29" s="5" t="s">
        <v>15</v>
      </c>
      <c r="D29" s="7"/>
      <c r="E29" s="9"/>
    </row>
    <row r="30" spans="1:5" ht="15.75">
      <c r="A30" s="31"/>
      <c r="B30" s="8" t="s">
        <v>27</v>
      </c>
      <c r="C30" s="5" t="s">
        <v>10</v>
      </c>
      <c r="D30" s="7"/>
      <c r="E30" s="9">
        <f>65.24*D30</f>
        <v>0</v>
      </c>
    </row>
    <row r="31" spans="1:5" ht="15.75">
      <c r="A31" s="29" t="s">
        <v>28</v>
      </c>
      <c r="B31" s="8" t="s">
        <v>29</v>
      </c>
      <c r="C31" s="5" t="s">
        <v>15</v>
      </c>
      <c r="D31" s="7"/>
      <c r="E31" s="9"/>
    </row>
    <row r="32" spans="1:5" ht="18" customHeight="1">
      <c r="A32" s="30"/>
      <c r="B32" s="6" t="s">
        <v>75</v>
      </c>
      <c r="C32" s="5" t="s">
        <v>31</v>
      </c>
      <c r="D32" s="7"/>
      <c r="E32" s="9"/>
    </row>
    <row r="33" spans="1:5" ht="18" customHeight="1">
      <c r="A33" s="30"/>
      <c r="B33" s="6" t="s">
        <v>76</v>
      </c>
      <c r="C33" s="5" t="s">
        <v>15</v>
      </c>
      <c r="D33" s="7"/>
      <c r="E33" s="9">
        <f>200.29*D33</f>
        <v>0</v>
      </c>
    </row>
    <row r="34" spans="1:5" ht="30.75" customHeight="1">
      <c r="A34" s="31"/>
      <c r="B34" s="6" t="s">
        <v>30</v>
      </c>
      <c r="C34" s="5" t="s">
        <v>31</v>
      </c>
      <c r="D34" s="7"/>
      <c r="E34" s="9"/>
    </row>
    <row r="35" spans="1:5" ht="15.75">
      <c r="A35" s="29" t="s">
        <v>32</v>
      </c>
      <c r="B35" s="8" t="s">
        <v>33</v>
      </c>
      <c r="C35" s="5" t="s">
        <v>10</v>
      </c>
      <c r="D35" s="7"/>
      <c r="E35" s="18">
        <f>1546.79*D35</f>
        <v>0</v>
      </c>
    </row>
    <row r="36" spans="1:5" ht="15.75">
      <c r="A36" s="30"/>
      <c r="B36" s="10" t="s">
        <v>34</v>
      </c>
      <c r="C36" s="5" t="s">
        <v>10</v>
      </c>
      <c r="D36" s="7"/>
      <c r="E36" s="18">
        <f>1285.81*D36</f>
        <v>0</v>
      </c>
    </row>
    <row r="37" spans="1:5" ht="15.75">
      <c r="A37" s="30"/>
      <c r="B37" s="10" t="s">
        <v>35</v>
      </c>
      <c r="C37" s="5" t="s">
        <v>10</v>
      </c>
      <c r="D37" s="7"/>
      <c r="E37" s="18">
        <f>770.02*D37</f>
        <v>0</v>
      </c>
    </row>
    <row r="38" spans="1:5" ht="15.75">
      <c r="A38" s="30"/>
      <c r="B38" s="10" t="s">
        <v>36</v>
      </c>
      <c r="C38" s="5" t="s">
        <v>10</v>
      </c>
      <c r="D38" s="7"/>
      <c r="E38" s="18">
        <f>511.86*D38</f>
        <v>0</v>
      </c>
    </row>
    <row r="39" spans="1:5" ht="15.75">
      <c r="A39" s="30"/>
      <c r="B39" s="10" t="s">
        <v>37</v>
      </c>
      <c r="C39" s="5" t="s">
        <v>10</v>
      </c>
      <c r="D39" s="7"/>
      <c r="E39" s="18">
        <f>358.67*D39</f>
        <v>0</v>
      </c>
    </row>
    <row r="40" spans="1:5" ht="15.75">
      <c r="A40" s="30"/>
      <c r="B40" s="10" t="s">
        <v>38</v>
      </c>
      <c r="C40" s="5" t="s">
        <v>10</v>
      </c>
      <c r="D40" s="7"/>
      <c r="E40" s="18">
        <f>358.67*D40</f>
        <v>0</v>
      </c>
    </row>
    <row r="41" spans="1:5" ht="15.75">
      <c r="A41" s="30"/>
      <c r="B41" s="10" t="s">
        <v>39</v>
      </c>
      <c r="C41" s="5" t="s">
        <v>10</v>
      </c>
      <c r="D41" s="7"/>
      <c r="E41" s="18">
        <f>276.43*D41</f>
        <v>0</v>
      </c>
    </row>
    <row r="42" spans="1:5" ht="15.75">
      <c r="A42" s="30"/>
      <c r="B42" s="10" t="s">
        <v>40</v>
      </c>
      <c r="C42" s="5" t="s">
        <v>10</v>
      </c>
      <c r="D42" s="7"/>
      <c r="E42" s="18">
        <f>276.43*D42</f>
        <v>0</v>
      </c>
    </row>
    <row r="43" spans="1:5" ht="15.75">
      <c r="A43" s="30"/>
      <c r="B43" s="10" t="s">
        <v>106</v>
      </c>
      <c r="C43" s="5" t="s">
        <v>10</v>
      </c>
      <c r="D43" s="7"/>
      <c r="E43" s="18">
        <f>1985.18*D43</f>
        <v>0</v>
      </c>
    </row>
    <row r="44" spans="1:5" ht="15.75">
      <c r="A44" s="30"/>
      <c r="B44" s="12" t="s">
        <v>107</v>
      </c>
      <c r="C44" s="5" t="s">
        <v>23</v>
      </c>
      <c r="D44" s="7"/>
      <c r="E44" s="18">
        <f>748.69*D44</f>
        <v>0</v>
      </c>
    </row>
    <row r="45" spans="1:5" ht="15.75">
      <c r="A45" s="30"/>
      <c r="B45" s="12" t="s">
        <v>77</v>
      </c>
      <c r="C45" s="5" t="s">
        <v>15</v>
      </c>
      <c r="D45" s="7"/>
      <c r="E45" s="18">
        <f>436.6*D45</f>
        <v>0</v>
      </c>
    </row>
    <row r="46" spans="1:5" ht="15.75">
      <c r="A46" s="30"/>
      <c r="B46" s="12" t="s">
        <v>78</v>
      </c>
      <c r="C46" s="5" t="s">
        <v>15</v>
      </c>
      <c r="D46" s="7"/>
      <c r="E46" s="18">
        <f>436.6*D46</f>
        <v>0</v>
      </c>
    </row>
    <row r="47" spans="1:5" ht="15.75">
      <c r="A47" s="30"/>
      <c r="B47" s="12" t="s">
        <v>100</v>
      </c>
      <c r="C47" s="5" t="s">
        <v>15</v>
      </c>
      <c r="D47" s="7"/>
      <c r="E47" s="18">
        <f>285.94*D47</f>
        <v>0</v>
      </c>
    </row>
    <row r="48" spans="1:5" ht="15.75">
      <c r="A48" s="30"/>
      <c r="B48" s="12" t="s">
        <v>79</v>
      </c>
      <c r="C48" s="5" t="s">
        <v>15</v>
      </c>
      <c r="D48" s="7"/>
      <c r="E48" s="18">
        <f>535.93*D48</f>
        <v>0</v>
      </c>
    </row>
    <row r="49" spans="1:5" ht="15.75">
      <c r="A49" s="30"/>
      <c r="B49" s="12" t="s">
        <v>80</v>
      </c>
      <c r="C49" s="5" t="s">
        <v>15</v>
      </c>
      <c r="D49" s="7"/>
      <c r="E49" s="18">
        <f>272.12*D49</f>
        <v>0</v>
      </c>
    </row>
    <row r="50" spans="1:5" ht="15.75">
      <c r="A50" s="30"/>
      <c r="B50" s="12" t="s">
        <v>81</v>
      </c>
      <c r="C50" s="5" t="s">
        <v>15</v>
      </c>
      <c r="D50" s="7"/>
      <c r="E50" s="18">
        <f>151.4*D50</f>
        <v>0</v>
      </c>
    </row>
    <row r="51" spans="1:5" ht="15.75">
      <c r="A51" s="30"/>
      <c r="B51" s="8" t="s">
        <v>43</v>
      </c>
      <c r="C51" s="5" t="s">
        <v>82</v>
      </c>
      <c r="D51" s="7"/>
      <c r="E51" s="18">
        <f>4117.15/7*D51</f>
        <v>0</v>
      </c>
    </row>
    <row r="52" spans="1:5" ht="18.75">
      <c r="A52" s="31"/>
      <c r="B52" s="8" t="s">
        <v>44</v>
      </c>
      <c r="C52" s="5" t="s">
        <v>45</v>
      </c>
      <c r="D52" s="7"/>
      <c r="E52" s="9">
        <f>190.24/0.017*D52</f>
        <v>0</v>
      </c>
    </row>
    <row r="53" spans="1:5" ht="15.75">
      <c r="A53" s="29" t="s">
        <v>46</v>
      </c>
      <c r="B53" s="8" t="s">
        <v>47</v>
      </c>
      <c r="C53" s="5" t="s">
        <v>10</v>
      </c>
      <c r="D53" s="7"/>
      <c r="E53" s="18">
        <f>489.65*D53</f>
        <v>0</v>
      </c>
    </row>
    <row r="54" spans="1:5" ht="15.75">
      <c r="A54" s="30"/>
      <c r="B54" s="10" t="s">
        <v>83</v>
      </c>
      <c r="C54" s="5" t="s">
        <v>10</v>
      </c>
      <c r="D54" s="7"/>
      <c r="E54" s="18">
        <f>626.12*D54</f>
        <v>0</v>
      </c>
    </row>
    <row r="55" spans="1:5" ht="15.75">
      <c r="A55" s="30"/>
      <c r="B55" s="10" t="s">
        <v>98</v>
      </c>
      <c r="C55" s="5" t="s">
        <v>10</v>
      </c>
      <c r="D55" s="7"/>
      <c r="E55" s="18">
        <f>770.46*D55</f>
        <v>0</v>
      </c>
    </row>
    <row r="56" spans="1:5" ht="15.75">
      <c r="A56" s="30"/>
      <c r="B56" s="10" t="s">
        <v>108</v>
      </c>
      <c r="C56" s="5" t="s">
        <v>10</v>
      </c>
      <c r="D56" s="7"/>
      <c r="E56" s="18">
        <f>826.77*D56</f>
        <v>0</v>
      </c>
    </row>
    <row r="57" spans="1:5" ht="15.75">
      <c r="A57" s="30"/>
      <c r="B57" s="10" t="s">
        <v>48</v>
      </c>
      <c r="C57" s="5" t="s">
        <v>10</v>
      </c>
      <c r="D57" s="7"/>
      <c r="E57" s="18">
        <f>596.03*D57</f>
        <v>0</v>
      </c>
    </row>
    <row r="58" spans="1:5" ht="15.75">
      <c r="A58" s="30"/>
      <c r="B58" s="10" t="s">
        <v>84</v>
      </c>
      <c r="C58" s="5" t="s">
        <v>10</v>
      </c>
      <c r="D58" s="7"/>
      <c r="E58" s="18">
        <f>756.94*D58</f>
        <v>0</v>
      </c>
    </row>
    <row r="59" spans="1:5" ht="15.75">
      <c r="A59" s="30"/>
      <c r="B59" s="12" t="s">
        <v>85</v>
      </c>
      <c r="C59" s="5" t="s">
        <v>15</v>
      </c>
      <c r="D59" s="7"/>
      <c r="E59" s="18">
        <f>389.13*D59</f>
        <v>0</v>
      </c>
    </row>
    <row r="60" spans="1:5" ht="15.75">
      <c r="A60" s="30"/>
      <c r="B60" s="12" t="s">
        <v>86</v>
      </c>
      <c r="C60" s="5" t="s">
        <v>15</v>
      </c>
      <c r="D60" s="7"/>
      <c r="E60" s="18">
        <f>312.46*D60</f>
        <v>0</v>
      </c>
    </row>
    <row r="61" spans="1:5" ht="15.75">
      <c r="A61" s="30"/>
      <c r="B61" s="12" t="s">
        <v>87</v>
      </c>
      <c r="C61" s="5" t="s">
        <v>15</v>
      </c>
      <c r="D61" s="7"/>
      <c r="E61" s="18">
        <f>310.38*D61</f>
        <v>0</v>
      </c>
    </row>
    <row r="62" spans="1:5" ht="15.75">
      <c r="A62" s="30"/>
      <c r="B62" s="8" t="s">
        <v>41</v>
      </c>
      <c r="C62" s="5" t="s">
        <v>23</v>
      </c>
      <c r="D62" s="7"/>
      <c r="E62" s="18">
        <f>4670.09*D62</f>
        <v>0</v>
      </c>
    </row>
    <row r="63" spans="1:5" ht="15.75">
      <c r="A63" s="30"/>
      <c r="B63" s="8" t="s">
        <v>88</v>
      </c>
      <c r="C63" s="5" t="s">
        <v>15</v>
      </c>
      <c r="D63" s="7"/>
      <c r="E63" s="18">
        <f>1276.6*D63</f>
        <v>0</v>
      </c>
    </row>
    <row r="64" spans="1:5" ht="15.75">
      <c r="A64" s="30"/>
      <c r="B64" s="11" t="s">
        <v>42</v>
      </c>
      <c r="C64" s="5" t="s">
        <v>15</v>
      </c>
      <c r="D64" s="7"/>
      <c r="E64" s="18">
        <f>4272.34*D64</f>
        <v>0</v>
      </c>
    </row>
    <row r="65" spans="1:5" ht="15.75">
      <c r="A65" s="30"/>
      <c r="B65" s="8" t="s">
        <v>88</v>
      </c>
      <c r="C65" s="5" t="s">
        <v>15</v>
      </c>
      <c r="D65" s="7"/>
      <c r="E65" s="18">
        <f>1276.6*D65</f>
        <v>0</v>
      </c>
    </row>
    <row r="66" spans="1:5" ht="15.75">
      <c r="A66" s="30"/>
      <c r="B66" s="11" t="s">
        <v>101</v>
      </c>
      <c r="C66" s="5" t="s">
        <v>15</v>
      </c>
      <c r="D66" s="7"/>
      <c r="E66" s="18">
        <f>1265.53*D66</f>
        <v>0</v>
      </c>
    </row>
    <row r="67" spans="1:5" ht="15.75">
      <c r="A67" s="30"/>
      <c r="B67" s="8" t="s">
        <v>88</v>
      </c>
      <c r="C67" s="5" t="s">
        <v>15</v>
      </c>
      <c r="D67" s="7"/>
      <c r="E67" s="18">
        <f>538.83*D67</f>
        <v>0</v>
      </c>
    </row>
    <row r="68" spans="1:5" ht="15.75">
      <c r="A68" s="30"/>
      <c r="B68" s="11" t="s">
        <v>37</v>
      </c>
      <c r="C68" s="5" t="s">
        <v>15</v>
      </c>
      <c r="D68" s="7"/>
      <c r="E68" s="18">
        <f>497.45*D68</f>
        <v>0</v>
      </c>
    </row>
    <row r="69" spans="1:5" ht="15.75">
      <c r="A69" s="30"/>
      <c r="B69" s="11" t="s">
        <v>38</v>
      </c>
      <c r="C69" s="5" t="s">
        <v>15</v>
      </c>
      <c r="D69" s="7"/>
      <c r="E69" s="18">
        <f>497.45*D69</f>
        <v>0</v>
      </c>
    </row>
    <row r="70" spans="1:5" ht="15.75">
      <c r="A70" s="30"/>
      <c r="B70" s="11" t="s">
        <v>39</v>
      </c>
      <c r="C70" s="5" t="s">
        <v>15</v>
      </c>
      <c r="D70" s="7"/>
      <c r="E70" s="18">
        <f>305.33*D70</f>
        <v>0</v>
      </c>
    </row>
    <row r="71" spans="1:5" ht="15.75">
      <c r="A71" s="30"/>
      <c r="B71" s="11" t="s">
        <v>49</v>
      </c>
      <c r="C71" s="5" t="s">
        <v>15</v>
      </c>
      <c r="D71" s="7"/>
      <c r="E71" s="18">
        <f>305.33*D71</f>
        <v>0</v>
      </c>
    </row>
    <row r="72" spans="1:5" ht="15.75">
      <c r="A72" s="30"/>
      <c r="B72" s="8" t="s">
        <v>50</v>
      </c>
      <c r="C72" s="5" t="s">
        <v>10</v>
      </c>
      <c r="D72" s="7"/>
      <c r="E72" s="18">
        <f>890.37*D72</f>
        <v>0</v>
      </c>
    </row>
    <row r="73" spans="1:5" ht="15.75">
      <c r="A73" s="30"/>
      <c r="B73" s="8" t="s">
        <v>109</v>
      </c>
      <c r="C73" s="5" t="s">
        <v>10</v>
      </c>
      <c r="D73" s="7"/>
      <c r="E73" s="18">
        <f>1591.59*D73</f>
        <v>0</v>
      </c>
    </row>
    <row r="74" spans="1:5" ht="15.75">
      <c r="A74" s="30"/>
      <c r="B74" s="10" t="s">
        <v>51</v>
      </c>
      <c r="C74" s="5" t="s">
        <v>10</v>
      </c>
      <c r="D74" s="7"/>
      <c r="E74" s="18">
        <f>409.86*D74</f>
        <v>0</v>
      </c>
    </row>
    <row r="75" spans="1:5" ht="15.75">
      <c r="A75" s="30"/>
      <c r="B75" s="8" t="s">
        <v>52</v>
      </c>
      <c r="C75" s="5"/>
      <c r="D75" s="7"/>
      <c r="E75" s="8"/>
    </row>
    <row r="76" spans="1:5" ht="15.75">
      <c r="A76" s="30"/>
      <c r="B76" s="8" t="s">
        <v>89</v>
      </c>
      <c r="C76" s="5" t="s">
        <v>23</v>
      </c>
      <c r="D76" s="7"/>
      <c r="E76" s="9">
        <f>542.03*D76</f>
        <v>0</v>
      </c>
    </row>
    <row r="77" spans="1:5" ht="15.75">
      <c r="A77" s="30"/>
      <c r="B77" s="8" t="s">
        <v>99</v>
      </c>
      <c r="C77" s="5" t="s">
        <v>23</v>
      </c>
      <c r="D77" s="7"/>
      <c r="E77" s="18">
        <f>5083.37*D77</f>
        <v>0</v>
      </c>
    </row>
    <row r="78" spans="1:5" ht="15.75">
      <c r="A78" s="30"/>
      <c r="B78" s="8" t="s">
        <v>90</v>
      </c>
      <c r="C78" s="5" t="s">
        <v>15</v>
      </c>
      <c r="D78" s="7"/>
      <c r="E78" s="18">
        <f>211.65*D78</f>
        <v>0</v>
      </c>
    </row>
    <row r="79" spans="1:5" ht="15.75">
      <c r="A79" s="30"/>
      <c r="B79" s="8" t="s">
        <v>91</v>
      </c>
      <c r="C79" s="5" t="s">
        <v>15</v>
      </c>
      <c r="D79" s="7"/>
      <c r="E79" s="18">
        <f>588.82*D79</f>
        <v>0</v>
      </c>
    </row>
    <row r="80" spans="1:5" ht="15.75">
      <c r="A80" s="30"/>
      <c r="B80" s="8" t="s">
        <v>92</v>
      </c>
      <c r="C80" s="5" t="s">
        <v>93</v>
      </c>
      <c r="D80" s="7"/>
      <c r="E80" s="9">
        <f>9267.6*D80</f>
        <v>0</v>
      </c>
    </row>
    <row r="81" spans="1:5" ht="15.75">
      <c r="A81" s="30"/>
      <c r="B81" s="8" t="s">
        <v>94</v>
      </c>
      <c r="C81" s="5" t="s">
        <v>93</v>
      </c>
      <c r="D81" s="7"/>
      <c r="E81" s="9">
        <f>2623.33*D81</f>
        <v>0</v>
      </c>
    </row>
    <row r="82" spans="1:5" ht="15.75">
      <c r="A82" s="31"/>
      <c r="B82" s="8" t="s">
        <v>110</v>
      </c>
      <c r="C82" s="5" t="s">
        <v>15</v>
      </c>
      <c r="D82" s="7"/>
      <c r="E82" s="18">
        <f>1824.71*D82</f>
        <v>0</v>
      </c>
    </row>
    <row r="83" spans="1:5" ht="15.75">
      <c r="A83" s="29" t="s">
        <v>53</v>
      </c>
      <c r="B83" s="8" t="s">
        <v>54</v>
      </c>
      <c r="C83" s="5" t="s">
        <v>55</v>
      </c>
      <c r="D83" s="7"/>
      <c r="E83" s="9"/>
    </row>
    <row r="84" spans="1:5" ht="32.25" customHeight="1">
      <c r="A84" s="30"/>
      <c r="B84" s="6" t="s">
        <v>56</v>
      </c>
      <c r="C84" s="5" t="s">
        <v>15</v>
      </c>
      <c r="D84" s="7"/>
      <c r="E84" s="18">
        <f>640.45*D84</f>
        <v>0</v>
      </c>
    </row>
    <row r="85" spans="1:5" ht="15.75">
      <c r="A85" s="30"/>
      <c r="B85" s="12" t="s">
        <v>57</v>
      </c>
      <c r="C85" s="5" t="s">
        <v>15</v>
      </c>
      <c r="D85" s="7"/>
      <c r="E85" s="18">
        <f>1472.29*D85</f>
        <v>0</v>
      </c>
    </row>
    <row r="86" spans="1:5" ht="15.75">
      <c r="A86" s="30"/>
      <c r="B86" s="12" t="s">
        <v>95</v>
      </c>
      <c r="C86" s="5" t="s">
        <v>15</v>
      </c>
      <c r="D86" s="7"/>
      <c r="E86" s="18">
        <f>3384.95*D86</f>
        <v>0</v>
      </c>
    </row>
    <row r="87" spans="1:5" ht="15.75">
      <c r="A87" s="30"/>
      <c r="B87" s="8" t="s">
        <v>58</v>
      </c>
      <c r="C87" s="5" t="s">
        <v>15</v>
      </c>
      <c r="D87" s="7"/>
      <c r="E87" s="18">
        <f>92.12*D87</f>
        <v>0</v>
      </c>
    </row>
    <row r="88" spans="1:5" ht="15.75">
      <c r="A88" s="30"/>
      <c r="B88" s="8" t="s">
        <v>59</v>
      </c>
      <c r="C88" s="5" t="s">
        <v>15</v>
      </c>
      <c r="D88" s="7"/>
      <c r="E88" s="18">
        <f>546.92*D88</f>
        <v>0</v>
      </c>
    </row>
    <row r="89" spans="1:5" ht="15.75">
      <c r="A89" s="31"/>
      <c r="B89" s="8" t="s">
        <v>60</v>
      </c>
      <c r="C89" s="5" t="s">
        <v>65</v>
      </c>
      <c r="D89" s="7"/>
      <c r="E89" s="18">
        <f>258.31*D89</f>
        <v>0</v>
      </c>
    </row>
    <row r="90" spans="1:5" ht="31.5" customHeight="1">
      <c r="A90" s="32" t="s">
        <v>61</v>
      </c>
      <c r="B90" s="6" t="s">
        <v>96</v>
      </c>
      <c r="C90" s="5"/>
      <c r="D90" s="7"/>
      <c r="E90" s="18">
        <f>964.87*D90</f>
        <v>0</v>
      </c>
    </row>
    <row r="91" spans="1:5" ht="15.75">
      <c r="A91" s="33"/>
      <c r="B91" s="8" t="s">
        <v>97</v>
      </c>
      <c r="C91" s="5" t="s">
        <v>19</v>
      </c>
      <c r="D91" s="7"/>
      <c r="E91" s="9">
        <f>1777.77*D91</f>
        <v>0</v>
      </c>
    </row>
    <row r="92" spans="1:5" ht="15.75">
      <c r="A92" s="34"/>
      <c r="B92" s="8" t="s">
        <v>62</v>
      </c>
      <c r="C92" s="5" t="s">
        <v>23</v>
      </c>
      <c r="D92" s="7"/>
      <c r="E92" s="9">
        <f>133.9*D92</f>
        <v>0</v>
      </c>
    </row>
    <row r="93" spans="1:5" ht="15.75">
      <c r="A93" s="1"/>
      <c r="B93" s="1"/>
      <c r="C93" s="1"/>
      <c r="D93" s="2"/>
      <c r="E93" s="17">
        <f>SUM(E4:E92)</f>
        <v>0</v>
      </c>
    </row>
  </sheetData>
  <sheetProtection/>
  <mergeCells count="10">
    <mergeCell ref="A35:A52"/>
    <mergeCell ref="A53:A82"/>
    <mergeCell ref="A83:A89"/>
    <mergeCell ref="A90:A92"/>
    <mergeCell ref="A4:A5"/>
    <mergeCell ref="A6:A10"/>
    <mergeCell ref="A12:A18"/>
    <mergeCell ref="A19:A27"/>
    <mergeCell ref="A28:A30"/>
    <mergeCell ref="A31:A3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140625" style="3" customWidth="1"/>
    <col min="6" max="16384" width="9.140625" style="3" customWidth="1"/>
  </cols>
  <sheetData>
    <row r="1" spans="1:5" ht="18.75" customHeight="1">
      <c r="A1" s="1"/>
      <c r="B1" s="1" t="s">
        <v>120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7.25" customHeight="1">
      <c r="A6" s="29" t="s">
        <v>32</v>
      </c>
      <c r="B6" s="8" t="s">
        <v>33</v>
      </c>
      <c r="C6" s="5" t="s">
        <v>10</v>
      </c>
      <c r="D6" s="7"/>
      <c r="E6" s="18">
        <f>1546.79*D6</f>
        <v>0</v>
      </c>
    </row>
    <row r="7" spans="1:5" ht="15.75" customHeight="1">
      <c r="A7" s="30"/>
      <c r="B7" s="8" t="s">
        <v>43</v>
      </c>
      <c r="C7" s="5" t="s">
        <v>82</v>
      </c>
      <c r="D7" s="7">
        <v>7</v>
      </c>
      <c r="E7" s="18">
        <f>4117.15/7*D7</f>
        <v>4117.15</v>
      </c>
    </row>
    <row r="8" spans="1:5" ht="21.75" customHeight="1">
      <c r="A8" s="29" t="s">
        <v>46</v>
      </c>
      <c r="B8" s="8" t="s">
        <v>47</v>
      </c>
      <c r="C8" s="5" t="s">
        <v>10</v>
      </c>
      <c r="D8" s="7">
        <v>5</v>
      </c>
      <c r="E8" s="19">
        <f>489.65*D8</f>
        <v>2448.25</v>
      </c>
    </row>
    <row r="9" spans="1:5" ht="16.5" customHeight="1">
      <c r="A9" s="30"/>
      <c r="B9" s="10" t="s">
        <v>84</v>
      </c>
      <c r="C9" s="5" t="s">
        <v>10</v>
      </c>
      <c r="D9" s="7">
        <v>1</v>
      </c>
      <c r="E9" s="18">
        <f>756.94*D9</f>
        <v>756.94</v>
      </c>
    </row>
    <row r="10" spans="1:5" ht="16.5" customHeight="1">
      <c r="A10" s="30"/>
      <c r="B10" s="8" t="s">
        <v>41</v>
      </c>
      <c r="C10" s="5" t="s">
        <v>23</v>
      </c>
      <c r="D10" s="7"/>
      <c r="E10" s="18">
        <f>4670.09*D10</f>
        <v>0</v>
      </c>
    </row>
    <row r="11" spans="1:5" ht="18" customHeight="1">
      <c r="A11" s="30"/>
      <c r="B11" s="11" t="s">
        <v>37</v>
      </c>
      <c r="C11" s="5" t="s">
        <v>15</v>
      </c>
      <c r="D11" s="7">
        <v>1</v>
      </c>
      <c r="E11" s="18">
        <f>497.45*D11</f>
        <v>497.45</v>
      </c>
    </row>
    <row r="12" spans="1:5" ht="18.75" customHeight="1">
      <c r="A12" s="30"/>
      <c r="B12" s="11" t="s">
        <v>39</v>
      </c>
      <c r="C12" s="5" t="s">
        <v>15</v>
      </c>
      <c r="D12" s="7">
        <v>1</v>
      </c>
      <c r="E12" s="18">
        <f>305.33*D12</f>
        <v>305.33</v>
      </c>
    </row>
    <row r="13" spans="1:5" ht="15.75">
      <c r="A13" s="30"/>
      <c r="B13" s="8" t="s">
        <v>141</v>
      </c>
      <c r="C13" s="5" t="s">
        <v>15</v>
      </c>
      <c r="D13" s="7">
        <v>1</v>
      </c>
      <c r="E13" s="18">
        <f>588.82*D13+9200</f>
        <v>9788.82</v>
      </c>
    </row>
    <row r="14" spans="1:5" ht="15.75">
      <c r="A14" s="30"/>
      <c r="B14" s="8" t="s">
        <v>92</v>
      </c>
      <c r="C14" s="5" t="s">
        <v>93</v>
      </c>
      <c r="D14" s="7">
        <v>1</v>
      </c>
      <c r="E14" s="9">
        <f>9267.6*D14</f>
        <v>9267.6</v>
      </c>
    </row>
    <row r="15" spans="1:5" ht="15.75" customHeight="1">
      <c r="A15" s="29" t="s">
        <v>131</v>
      </c>
      <c r="B15" s="8" t="s">
        <v>54</v>
      </c>
      <c r="C15" s="5" t="s">
        <v>55</v>
      </c>
      <c r="D15" s="7"/>
      <c r="E15" s="9"/>
    </row>
    <row r="16" spans="1:5" ht="15.75">
      <c r="A16" s="30"/>
      <c r="B16" s="8" t="s">
        <v>58</v>
      </c>
      <c r="C16" s="5" t="s">
        <v>15</v>
      </c>
      <c r="D16" s="7">
        <v>1</v>
      </c>
      <c r="E16" s="18">
        <f>92.12*D16</f>
        <v>92.12</v>
      </c>
    </row>
    <row r="17" spans="1:5" ht="15.75">
      <c r="A17" s="31"/>
      <c r="B17" s="8" t="s">
        <v>60</v>
      </c>
      <c r="C17" s="5" t="s">
        <v>65</v>
      </c>
      <c r="D17" s="22">
        <v>2.235</v>
      </c>
      <c r="E17" s="19">
        <f>258.31*D17</f>
        <v>577.32285</v>
      </c>
    </row>
    <row r="18" spans="1:5" ht="15.75">
      <c r="A18" s="1"/>
      <c r="B18" s="1"/>
      <c r="C18" s="1"/>
      <c r="D18" s="2"/>
      <c r="E18" s="25">
        <f>SUM(E6:E17)</f>
        <v>27850.98285</v>
      </c>
    </row>
  </sheetData>
  <sheetProtection/>
  <mergeCells count="3">
    <mergeCell ref="A15:A17"/>
    <mergeCell ref="A6:A7"/>
    <mergeCell ref="A8:A14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B14" sqref="B14:E14"/>
    </sheetView>
  </sheetViews>
  <sheetFormatPr defaultColWidth="9.140625" defaultRowHeight="12.75"/>
  <cols>
    <col min="1" max="1" width="20.28125" style="3" customWidth="1"/>
    <col min="2" max="2" width="38.8515625" style="3" customWidth="1"/>
    <col min="3" max="3" width="7.00390625" style="3" customWidth="1"/>
    <col min="4" max="4" width="12.421875" style="13" customWidth="1"/>
    <col min="5" max="5" width="11.421875" style="3" customWidth="1"/>
    <col min="6" max="16384" width="9.140625" style="3" customWidth="1"/>
  </cols>
  <sheetData>
    <row r="1" spans="1:5" ht="18.75" customHeight="1">
      <c r="A1" s="1"/>
      <c r="B1" s="1" t="s">
        <v>121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0.25" customHeight="1">
      <c r="A6" s="41" t="s">
        <v>134</v>
      </c>
      <c r="B6" s="8" t="s">
        <v>21</v>
      </c>
      <c r="C6" s="5" t="s">
        <v>7</v>
      </c>
      <c r="D6" s="7">
        <v>1</v>
      </c>
      <c r="E6" s="19">
        <f>789.55*D6</f>
        <v>789.55</v>
      </c>
    </row>
    <row r="7" spans="1:5" ht="18.75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15.75" customHeight="1">
      <c r="A9" s="30"/>
      <c r="B9" s="8" t="s">
        <v>43</v>
      </c>
      <c r="C9" s="5" t="s">
        <v>82</v>
      </c>
      <c r="D9" s="7">
        <v>7</v>
      </c>
      <c r="E9" s="18">
        <f>4117.15/7*D9</f>
        <v>4117.15</v>
      </c>
    </row>
    <row r="10" spans="1:5" ht="21.75" customHeight="1">
      <c r="A10" s="29" t="s">
        <v>132</v>
      </c>
      <c r="B10" s="8" t="s">
        <v>47</v>
      </c>
      <c r="C10" s="5" t="s">
        <v>10</v>
      </c>
      <c r="D10" s="7">
        <v>4</v>
      </c>
      <c r="E10" s="18">
        <f>489.65*D10</f>
        <v>1958.6</v>
      </c>
    </row>
    <row r="11" spans="1:5" ht="16.5" customHeight="1">
      <c r="A11" s="30"/>
      <c r="B11" s="8" t="s">
        <v>41</v>
      </c>
      <c r="C11" s="5" t="s">
        <v>23</v>
      </c>
      <c r="D11" s="7"/>
      <c r="E11" s="18">
        <f>4670.09*D11</f>
        <v>0</v>
      </c>
    </row>
    <row r="12" spans="1:5" ht="18.75" customHeight="1">
      <c r="A12" s="30"/>
      <c r="B12" s="11" t="s">
        <v>39</v>
      </c>
      <c r="C12" s="5" t="s">
        <v>15</v>
      </c>
      <c r="D12" s="7">
        <f>2</f>
        <v>2</v>
      </c>
      <c r="E12" s="18">
        <f>305.33*D12</f>
        <v>610.66</v>
      </c>
    </row>
    <row r="13" spans="1:5" ht="23.25" customHeight="1">
      <c r="A13" s="30"/>
      <c r="B13" s="8" t="s">
        <v>50</v>
      </c>
      <c r="C13" s="5" t="s">
        <v>10</v>
      </c>
      <c r="D13" s="7"/>
      <c r="E13" s="18">
        <f>890.37*D13</f>
        <v>0</v>
      </c>
    </row>
    <row r="14" spans="1:5" ht="15.75">
      <c r="A14" s="30"/>
      <c r="B14" s="8" t="s">
        <v>141</v>
      </c>
      <c r="C14" s="5" t="s">
        <v>15</v>
      </c>
      <c r="D14" s="7">
        <v>1</v>
      </c>
      <c r="E14" s="18">
        <f>588.82*D14+9200</f>
        <v>9788.82</v>
      </c>
    </row>
    <row r="15" spans="1:5" ht="15.75">
      <c r="A15" s="29" t="s">
        <v>131</v>
      </c>
      <c r="B15" s="8" t="s">
        <v>54</v>
      </c>
      <c r="C15" s="5" t="s">
        <v>55</v>
      </c>
      <c r="D15" s="7"/>
      <c r="E15" s="9"/>
    </row>
    <row r="16" spans="1:5" ht="15.75">
      <c r="A16" s="30"/>
      <c r="B16" s="8" t="s">
        <v>58</v>
      </c>
      <c r="C16" s="5" t="s">
        <v>15</v>
      </c>
      <c r="D16" s="7">
        <v>4</v>
      </c>
      <c r="E16" s="18">
        <f>92.12*D16</f>
        <v>368.48</v>
      </c>
    </row>
    <row r="17" spans="1:5" ht="15.75">
      <c r="A17" s="30"/>
      <c r="B17" s="8" t="s">
        <v>59</v>
      </c>
      <c r="C17" s="5" t="s">
        <v>15</v>
      </c>
      <c r="D17" s="7"/>
      <c r="E17" s="18">
        <f>546.92*D17</f>
        <v>0</v>
      </c>
    </row>
    <row r="18" spans="1:5" ht="16.5" customHeight="1">
      <c r="A18" s="31"/>
      <c r="B18" s="8" t="s">
        <v>60</v>
      </c>
      <c r="C18" s="5" t="s">
        <v>65</v>
      </c>
      <c r="D18" s="22">
        <v>4.19</v>
      </c>
      <c r="E18" s="19">
        <f>258.31*D18</f>
        <v>1082.3189000000002</v>
      </c>
    </row>
    <row r="19" spans="1:5" ht="15.75">
      <c r="A19" s="29" t="s">
        <v>130</v>
      </c>
      <c r="B19" s="6" t="s">
        <v>96</v>
      </c>
      <c r="C19" s="5"/>
      <c r="D19" s="7">
        <v>10</v>
      </c>
      <c r="E19" s="19">
        <f>921.35*D19</f>
        <v>9213.5</v>
      </c>
    </row>
    <row r="20" spans="1:5" ht="15.75">
      <c r="A20" s="31"/>
      <c r="B20" s="8" t="s">
        <v>97</v>
      </c>
      <c r="C20" s="5" t="s">
        <v>19</v>
      </c>
      <c r="D20" s="7"/>
      <c r="E20" s="19">
        <f>1351.97*D20</f>
        <v>0</v>
      </c>
    </row>
    <row r="21" spans="1:5" ht="15.75">
      <c r="A21" s="1"/>
      <c r="B21" s="1"/>
      <c r="C21" s="1"/>
      <c r="D21" s="2"/>
      <c r="E21" s="25">
        <f>SUM(E6:E20)</f>
        <v>27929.0789</v>
      </c>
    </row>
  </sheetData>
  <sheetProtection/>
  <mergeCells count="5">
    <mergeCell ref="A15:A18"/>
    <mergeCell ref="A19:A20"/>
    <mergeCell ref="A6:A7"/>
    <mergeCell ref="A8:A9"/>
    <mergeCell ref="A10:A14"/>
  </mergeCells>
  <printOptions/>
  <pageMargins left="0.984251968503937" right="0" top="0.3937007874015748" bottom="0.3937007874015748" header="0" footer="0"/>
  <pageSetup fitToHeight="2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00390625" style="3" customWidth="1"/>
    <col min="6" max="10" width="9.140625" style="3" customWidth="1"/>
    <col min="11" max="11" width="10.140625" style="3" bestFit="1" customWidth="1"/>
    <col min="12" max="16384" width="9.140625" style="3" customWidth="1"/>
  </cols>
  <sheetData>
    <row r="1" spans="1:5" ht="18.75" customHeight="1">
      <c r="A1" s="1"/>
      <c r="B1" s="1" t="s">
        <v>122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4.75" customHeight="1">
      <c r="A6" s="24" t="s">
        <v>142</v>
      </c>
      <c r="B6" s="6" t="s">
        <v>148</v>
      </c>
      <c r="C6" s="5" t="s">
        <v>7</v>
      </c>
      <c r="D6" s="7">
        <v>30</v>
      </c>
      <c r="E6" s="19">
        <f>731.31*D6</f>
        <v>21939.3</v>
      </c>
    </row>
    <row r="7" spans="1:5" ht="17.25" customHeight="1">
      <c r="A7" s="29" t="s">
        <v>133</v>
      </c>
      <c r="B7" s="8" t="s">
        <v>33</v>
      </c>
      <c r="C7" s="5" t="s">
        <v>10</v>
      </c>
      <c r="D7" s="7"/>
      <c r="E7" s="18">
        <f>1546.79*D7</f>
        <v>0</v>
      </c>
    </row>
    <row r="8" spans="1:5" ht="21" customHeight="1">
      <c r="A8" s="30"/>
      <c r="B8" s="8" t="s">
        <v>43</v>
      </c>
      <c r="C8" s="5" t="s">
        <v>82</v>
      </c>
      <c r="D8" s="7">
        <v>14</v>
      </c>
      <c r="E8" s="18">
        <f>4117.15/7*D8</f>
        <v>8234.3</v>
      </c>
    </row>
    <row r="9" spans="1:5" ht="18" customHeight="1">
      <c r="A9" s="29" t="s">
        <v>139</v>
      </c>
      <c r="B9" s="8" t="s">
        <v>47</v>
      </c>
      <c r="C9" s="5" t="s">
        <v>10</v>
      </c>
      <c r="D9" s="7">
        <v>8</v>
      </c>
      <c r="E9" s="18">
        <f>489.65*D9</f>
        <v>3917.2</v>
      </c>
    </row>
    <row r="10" spans="1:5" ht="18.75" customHeight="1">
      <c r="A10" s="30"/>
      <c r="B10" s="10" t="s">
        <v>84</v>
      </c>
      <c r="C10" s="5" t="s">
        <v>10</v>
      </c>
      <c r="D10" s="7">
        <v>4</v>
      </c>
      <c r="E10" s="18">
        <f>756.94*D10</f>
        <v>3027.76</v>
      </c>
    </row>
    <row r="11" spans="1:5" ht="21" customHeight="1">
      <c r="A11" s="30"/>
      <c r="B11" s="8" t="s">
        <v>41</v>
      </c>
      <c r="C11" s="5" t="s">
        <v>23</v>
      </c>
      <c r="D11" s="7"/>
      <c r="E11" s="18">
        <f>4670.09*D11</f>
        <v>0</v>
      </c>
    </row>
    <row r="12" spans="1:5" ht="15.75" customHeight="1">
      <c r="A12" s="30"/>
      <c r="B12" s="11" t="s">
        <v>37</v>
      </c>
      <c r="C12" s="5" t="s">
        <v>15</v>
      </c>
      <c r="D12" s="7">
        <v>2</v>
      </c>
      <c r="E12" s="18">
        <f>497.45*D12</f>
        <v>994.9</v>
      </c>
    </row>
    <row r="13" spans="1:5" ht="16.5" customHeight="1">
      <c r="A13" s="30"/>
      <c r="B13" s="11" t="s">
        <v>39</v>
      </c>
      <c r="C13" s="5" t="s">
        <v>15</v>
      </c>
      <c r="D13" s="7">
        <v>2</v>
      </c>
      <c r="E13" s="18">
        <f>305.33*D13</f>
        <v>610.66</v>
      </c>
    </row>
    <row r="14" spans="1:5" ht="20.25" customHeight="1">
      <c r="A14" s="30"/>
      <c r="B14" s="8" t="s">
        <v>141</v>
      </c>
      <c r="C14" s="5" t="s">
        <v>15</v>
      </c>
      <c r="D14" s="7">
        <v>1</v>
      </c>
      <c r="E14" s="18">
        <f>588.82*D14+9200</f>
        <v>9788.82</v>
      </c>
    </row>
    <row r="15" spans="1:5" ht="21" customHeight="1">
      <c r="A15" s="29" t="s">
        <v>131</v>
      </c>
      <c r="B15" s="8" t="s">
        <v>54</v>
      </c>
      <c r="C15" s="5" t="s">
        <v>55</v>
      </c>
      <c r="D15" s="7"/>
      <c r="E15" s="9"/>
    </row>
    <row r="16" spans="1:5" ht="20.25" customHeight="1">
      <c r="A16" s="30"/>
      <c r="B16" s="8" t="s">
        <v>58</v>
      </c>
      <c r="C16" s="5" t="s">
        <v>15</v>
      </c>
      <c r="D16" s="7">
        <v>2</v>
      </c>
      <c r="E16" s="18">
        <f>92.12*D16</f>
        <v>184.24</v>
      </c>
    </row>
    <row r="17" spans="1:5" ht="15.75">
      <c r="A17" s="31"/>
      <c r="B17" s="8" t="s">
        <v>60</v>
      </c>
      <c r="C17" s="5" t="s">
        <v>65</v>
      </c>
      <c r="D17" s="22">
        <v>2.725</v>
      </c>
      <c r="E17" s="19">
        <f>258.31*D17</f>
        <v>703.89475</v>
      </c>
    </row>
    <row r="18" spans="1:5" ht="31.5">
      <c r="A18" s="26" t="s">
        <v>130</v>
      </c>
      <c r="B18" s="6" t="s">
        <v>96</v>
      </c>
      <c r="C18" s="5"/>
      <c r="D18" s="7">
        <v>14</v>
      </c>
      <c r="E18" s="19">
        <f>921.35*D18</f>
        <v>12898.9</v>
      </c>
    </row>
    <row r="19" spans="1:5" ht="15.75">
      <c r="A19" s="27"/>
      <c r="B19" s="8" t="s">
        <v>97</v>
      </c>
      <c r="C19" s="5" t="s">
        <v>19</v>
      </c>
      <c r="D19" s="7"/>
      <c r="E19" s="19">
        <f>1351.97*D19</f>
        <v>0</v>
      </c>
    </row>
    <row r="20" spans="1:5" ht="15.75">
      <c r="A20" s="1"/>
      <c r="B20" s="1"/>
      <c r="C20" s="1"/>
      <c r="D20" s="2"/>
      <c r="E20" s="25">
        <f>SUM(E6:E19)</f>
        <v>62299.97475</v>
      </c>
    </row>
  </sheetData>
  <sheetProtection/>
  <mergeCells count="3">
    <mergeCell ref="A9:A14"/>
    <mergeCell ref="A15:A17"/>
    <mergeCell ref="A7:A8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6" sqref="B16:E16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421875" style="3" customWidth="1"/>
    <col min="4" max="4" width="9.00390625" style="13" customWidth="1"/>
    <col min="5" max="5" width="12.421875" style="3" customWidth="1"/>
    <col min="6" max="16384" width="9.140625" style="3" customWidth="1"/>
  </cols>
  <sheetData>
    <row r="1" spans="1:5" ht="18.75" customHeight="1">
      <c r="A1" s="1"/>
      <c r="B1" s="1" t="s">
        <v>123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8" customHeight="1">
      <c r="A6" s="41" t="s">
        <v>134</v>
      </c>
      <c r="B6" s="8" t="s">
        <v>21</v>
      </c>
      <c r="C6" s="5" t="s">
        <v>7</v>
      </c>
      <c r="D6" s="7">
        <v>1</v>
      </c>
      <c r="E6" s="19">
        <f>789.55*D6</f>
        <v>789.55</v>
      </c>
    </row>
    <row r="7" spans="1:5" ht="18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21" customHeight="1">
      <c r="A9" s="30"/>
      <c r="B9" s="8" t="s">
        <v>43</v>
      </c>
      <c r="C9" s="5" t="s">
        <v>82</v>
      </c>
      <c r="D9" s="7">
        <v>21</v>
      </c>
      <c r="E9" s="19">
        <f>4117.15/7*D9</f>
        <v>12351.45</v>
      </c>
    </row>
    <row r="10" spans="1:5" ht="18" customHeight="1">
      <c r="A10" s="29" t="s">
        <v>132</v>
      </c>
      <c r="B10" s="8" t="s">
        <v>47</v>
      </c>
      <c r="C10" s="5" t="s">
        <v>10</v>
      </c>
      <c r="D10" s="7">
        <v>6</v>
      </c>
      <c r="E10" s="18">
        <f>489.65*D10</f>
        <v>2937.8999999999996</v>
      </c>
    </row>
    <row r="11" spans="1:5" ht="18.75" customHeight="1">
      <c r="A11" s="30"/>
      <c r="B11" s="10" t="s">
        <v>84</v>
      </c>
      <c r="C11" s="5" t="s">
        <v>10</v>
      </c>
      <c r="D11" s="7">
        <v>1</v>
      </c>
      <c r="E11" s="18">
        <f>756.94*D11</f>
        <v>756.94</v>
      </c>
    </row>
    <row r="12" spans="1:5" ht="21" customHeight="1">
      <c r="A12" s="30"/>
      <c r="B12" s="8" t="s">
        <v>41</v>
      </c>
      <c r="C12" s="5" t="s">
        <v>23</v>
      </c>
      <c r="D12" s="7"/>
      <c r="E12" s="18">
        <f>4670.09*D12</f>
        <v>0</v>
      </c>
    </row>
    <row r="13" spans="1:5" ht="15.75" customHeight="1">
      <c r="A13" s="30"/>
      <c r="B13" s="11" t="s">
        <v>37</v>
      </c>
      <c r="C13" s="5" t="s">
        <v>15</v>
      </c>
      <c r="D13" s="7">
        <v>2</v>
      </c>
      <c r="E13" s="18">
        <f>497.45*D13</f>
        <v>994.9</v>
      </c>
    </row>
    <row r="14" spans="1:5" ht="16.5" customHeight="1">
      <c r="A14" s="30"/>
      <c r="B14" s="11" t="s">
        <v>39</v>
      </c>
      <c r="C14" s="5" t="s">
        <v>15</v>
      </c>
      <c r="D14" s="7">
        <f>1+1</f>
        <v>2</v>
      </c>
      <c r="E14" s="18">
        <f>305.33*D14</f>
        <v>610.66</v>
      </c>
    </row>
    <row r="15" spans="1:5" ht="17.25" customHeight="1">
      <c r="A15" s="30"/>
      <c r="B15" s="8" t="s">
        <v>50</v>
      </c>
      <c r="C15" s="5" t="s">
        <v>10</v>
      </c>
      <c r="D15" s="7"/>
      <c r="E15" s="18">
        <f>890.37*D15</f>
        <v>0</v>
      </c>
    </row>
    <row r="16" spans="1:5" ht="15.75">
      <c r="A16" s="30"/>
      <c r="B16" s="8" t="s">
        <v>141</v>
      </c>
      <c r="C16" s="5" t="s">
        <v>15</v>
      </c>
      <c r="D16" s="7">
        <v>1</v>
      </c>
      <c r="E16" s="18">
        <f>588.82*D16+9200</f>
        <v>9788.82</v>
      </c>
    </row>
    <row r="17" spans="1:5" ht="18" customHeight="1">
      <c r="A17" s="30"/>
      <c r="B17" s="8" t="s">
        <v>92</v>
      </c>
      <c r="C17" s="5" t="s">
        <v>93</v>
      </c>
      <c r="D17" s="7">
        <v>1</v>
      </c>
      <c r="E17" s="9">
        <f>9267.6*D17</f>
        <v>9267.6</v>
      </c>
    </row>
    <row r="18" spans="1:5" ht="18.75" customHeight="1">
      <c r="A18" s="31"/>
      <c r="B18" s="8" t="s">
        <v>110</v>
      </c>
      <c r="C18" s="5" t="s">
        <v>15</v>
      </c>
      <c r="D18" s="7">
        <v>2</v>
      </c>
      <c r="E18" s="18">
        <f>1824.71*D18</f>
        <v>3649.42</v>
      </c>
    </row>
    <row r="19" spans="1:5" ht="21" customHeight="1">
      <c r="A19" s="29" t="s">
        <v>131</v>
      </c>
      <c r="B19" s="8" t="s">
        <v>54</v>
      </c>
      <c r="C19" s="5" t="s">
        <v>55</v>
      </c>
      <c r="D19" s="7"/>
      <c r="E19" s="9"/>
    </row>
    <row r="20" spans="1:5" ht="15.75">
      <c r="A20" s="30"/>
      <c r="B20" s="8" t="s">
        <v>58</v>
      </c>
      <c r="C20" s="5" t="s">
        <v>15</v>
      </c>
      <c r="D20" s="7">
        <f>1</f>
        <v>1</v>
      </c>
      <c r="E20" s="18">
        <f>92.12*D20</f>
        <v>92.12</v>
      </c>
    </row>
    <row r="21" spans="1:5" ht="15.75">
      <c r="A21" s="30"/>
      <c r="B21" s="8" t="s">
        <v>59</v>
      </c>
      <c r="C21" s="5" t="s">
        <v>15</v>
      </c>
      <c r="D21" s="7">
        <v>1</v>
      </c>
      <c r="E21" s="18">
        <f>546.92*D21</f>
        <v>546.92</v>
      </c>
    </row>
    <row r="22" spans="1:5" ht="15.75">
      <c r="A22" s="31"/>
      <c r="B22" s="8" t="s">
        <v>60</v>
      </c>
      <c r="C22" s="5" t="s">
        <v>65</v>
      </c>
      <c r="D22" s="22">
        <v>2.593</v>
      </c>
      <c r="E22" s="19">
        <f>258.31*D22</f>
        <v>669.79783</v>
      </c>
    </row>
    <row r="23" spans="1:5" ht="15.75">
      <c r="A23" s="1"/>
      <c r="B23" s="1"/>
      <c r="C23" s="1"/>
      <c r="D23" s="2"/>
      <c r="E23" s="25">
        <f>SUM(E6:E22)</f>
        <v>42456.07783</v>
      </c>
    </row>
  </sheetData>
  <sheetProtection/>
  <mergeCells count="4">
    <mergeCell ref="A10:A18"/>
    <mergeCell ref="A19:A22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2" sqref="B12:E1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7109375" style="3" customWidth="1"/>
    <col min="6" max="16384" width="9.140625" style="3" customWidth="1"/>
  </cols>
  <sheetData>
    <row r="1" spans="1:5" ht="18.75" customHeight="1">
      <c r="A1" s="1"/>
      <c r="B1" s="1" t="s">
        <v>124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8" customHeight="1">
      <c r="A6" s="41" t="s">
        <v>134</v>
      </c>
      <c r="B6" s="8" t="s">
        <v>21</v>
      </c>
      <c r="C6" s="5" t="s">
        <v>7</v>
      </c>
      <c r="D6" s="7">
        <v>1.1</v>
      </c>
      <c r="E6" s="19">
        <f>789.55*D6</f>
        <v>868.505</v>
      </c>
    </row>
    <row r="7" spans="1:5" ht="18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21" customHeight="1">
      <c r="A9" s="30"/>
      <c r="B9" s="8" t="s">
        <v>43</v>
      </c>
      <c r="C9" s="5" t="s">
        <v>82</v>
      </c>
      <c r="D9" s="7">
        <v>7</v>
      </c>
      <c r="E9" s="18">
        <f>4117.15/7*D9</f>
        <v>4117.15</v>
      </c>
    </row>
    <row r="10" spans="1:5" ht="18" customHeight="1">
      <c r="A10" s="29" t="s">
        <v>139</v>
      </c>
      <c r="B10" s="8" t="s">
        <v>47</v>
      </c>
      <c r="C10" s="5" t="s">
        <v>10</v>
      </c>
      <c r="D10" s="7">
        <v>6</v>
      </c>
      <c r="E10" s="18">
        <f>489.65*D10</f>
        <v>2937.8999999999996</v>
      </c>
    </row>
    <row r="11" spans="1:5" ht="18.75" customHeight="1">
      <c r="A11" s="30"/>
      <c r="B11" s="10" t="s">
        <v>84</v>
      </c>
      <c r="C11" s="5" t="s">
        <v>10</v>
      </c>
      <c r="D11" s="7">
        <v>1</v>
      </c>
      <c r="E11" s="18">
        <f>756.94*D11</f>
        <v>756.94</v>
      </c>
    </row>
    <row r="12" spans="1:5" ht="20.25" customHeight="1">
      <c r="A12" s="30"/>
      <c r="B12" s="8" t="s">
        <v>141</v>
      </c>
      <c r="C12" s="5" t="s">
        <v>15</v>
      </c>
      <c r="D12" s="7">
        <v>1</v>
      </c>
      <c r="E12" s="18">
        <f>588.82*D12+9200</f>
        <v>9788.82</v>
      </c>
    </row>
    <row r="13" spans="1:5" ht="21" customHeight="1">
      <c r="A13" s="29" t="s">
        <v>131</v>
      </c>
      <c r="B13" s="8" t="s">
        <v>54</v>
      </c>
      <c r="C13" s="5" t="s">
        <v>55</v>
      </c>
      <c r="D13" s="7"/>
      <c r="E13" s="9"/>
    </row>
    <row r="14" spans="1:5" ht="15.75">
      <c r="A14" s="30"/>
      <c r="B14" s="8" t="s">
        <v>58</v>
      </c>
      <c r="C14" s="5" t="s">
        <v>15</v>
      </c>
      <c r="D14" s="7">
        <v>2</v>
      </c>
      <c r="E14" s="18">
        <f>92.12*D14</f>
        <v>184.24</v>
      </c>
    </row>
    <row r="15" spans="1:5" ht="15.75">
      <c r="A15" s="31"/>
      <c r="B15" s="8" t="s">
        <v>60</v>
      </c>
      <c r="C15" s="5" t="s">
        <v>65</v>
      </c>
      <c r="D15" s="22">
        <v>2.355</v>
      </c>
      <c r="E15" s="19">
        <f>258.31*D15</f>
        <v>608.32005</v>
      </c>
    </row>
    <row r="16" spans="1:5" ht="31.5">
      <c r="A16" s="29" t="s">
        <v>130</v>
      </c>
      <c r="B16" s="6" t="s">
        <v>96</v>
      </c>
      <c r="C16" s="5"/>
      <c r="D16" s="7">
        <v>5</v>
      </c>
      <c r="E16" s="19">
        <f>921.35*D16</f>
        <v>4606.75</v>
      </c>
    </row>
    <row r="17" spans="1:5" ht="15.75">
      <c r="A17" s="31"/>
      <c r="B17" s="8" t="s">
        <v>97</v>
      </c>
      <c r="C17" s="5" t="s">
        <v>19</v>
      </c>
      <c r="D17" s="7"/>
      <c r="E17" s="19">
        <f>1351.97*D17</f>
        <v>0</v>
      </c>
    </row>
    <row r="18" spans="1:5" ht="15.75">
      <c r="A18" s="1"/>
      <c r="B18" s="1"/>
      <c r="C18" s="1"/>
      <c r="D18" s="2"/>
      <c r="E18" s="25">
        <f>SUM(E6:E17)</f>
        <v>23868.62505</v>
      </c>
    </row>
  </sheetData>
  <sheetProtection/>
  <mergeCells count="5">
    <mergeCell ref="A10:A12"/>
    <mergeCell ref="A13:A15"/>
    <mergeCell ref="A16:A17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:E12"/>
    </sheetView>
  </sheetViews>
  <sheetFormatPr defaultColWidth="9.140625" defaultRowHeight="12.75"/>
  <cols>
    <col min="1" max="1" width="22.28125" style="3" customWidth="1"/>
    <col min="2" max="2" width="37.8515625" style="3" customWidth="1"/>
    <col min="3" max="3" width="7.8515625" style="3" customWidth="1"/>
    <col min="4" max="4" width="10.140625" style="13" customWidth="1"/>
    <col min="5" max="5" width="13.00390625" style="3" customWidth="1"/>
    <col min="6" max="6" width="10.57421875" style="3" customWidth="1"/>
    <col min="7" max="7" width="9.57421875" style="3" bestFit="1" customWidth="1"/>
    <col min="8" max="16384" width="9.140625" style="3" customWidth="1"/>
  </cols>
  <sheetData>
    <row r="1" spans="1:5" ht="18.75" customHeight="1">
      <c r="A1" s="1"/>
      <c r="B1" s="1" t="s">
        <v>125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0.25" customHeight="1">
      <c r="A6" s="35" t="s">
        <v>138</v>
      </c>
      <c r="B6" s="6" t="s">
        <v>12</v>
      </c>
      <c r="C6" s="5" t="s">
        <v>7</v>
      </c>
      <c r="D6" s="7"/>
      <c r="E6" s="9">
        <f>4.8*D6</f>
        <v>0</v>
      </c>
    </row>
    <row r="7" spans="1:5" ht="16.5" customHeight="1">
      <c r="A7" s="40"/>
      <c r="B7" s="6" t="s">
        <v>67</v>
      </c>
      <c r="C7" s="5" t="s">
        <v>7</v>
      </c>
      <c r="D7" s="28">
        <v>25</v>
      </c>
      <c r="E7" s="19">
        <f>731.31*D7</f>
        <v>18282.75</v>
      </c>
    </row>
    <row r="8" spans="1:5" ht="18" customHeight="1">
      <c r="A8" s="41" t="s">
        <v>134</v>
      </c>
      <c r="B8" s="8" t="s">
        <v>21</v>
      </c>
      <c r="C8" s="5" t="s">
        <v>7</v>
      </c>
      <c r="D8" s="7">
        <v>2</v>
      </c>
      <c r="E8" s="19">
        <f>789.55*D8</f>
        <v>1579.1</v>
      </c>
    </row>
    <row r="9" spans="1:5" ht="18" customHeight="1">
      <c r="A9" s="42"/>
      <c r="B9" s="8" t="s">
        <v>22</v>
      </c>
      <c r="C9" s="5" t="s">
        <v>23</v>
      </c>
      <c r="D9" s="7"/>
      <c r="E9" s="18">
        <f>756.87*D9</f>
        <v>0</v>
      </c>
    </row>
    <row r="10" spans="1:5" ht="17.25" customHeight="1">
      <c r="A10" s="29" t="s">
        <v>133</v>
      </c>
      <c r="B10" s="8" t="s">
        <v>33</v>
      </c>
      <c r="C10" s="5" t="s">
        <v>10</v>
      </c>
      <c r="D10" s="7"/>
      <c r="E10" s="18">
        <f>1546.79*D10</f>
        <v>0</v>
      </c>
    </row>
    <row r="11" spans="1:5" ht="21" customHeight="1">
      <c r="A11" s="30"/>
      <c r="B11" s="8" t="s">
        <v>43</v>
      </c>
      <c r="C11" s="5" t="s">
        <v>82</v>
      </c>
      <c r="D11" s="7">
        <v>7</v>
      </c>
      <c r="E11" s="18">
        <f>4117.15/7*D11</f>
        <v>4117.15</v>
      </c>
    </row>
    <row r="12" spans="1:5" ht="20.25" customHeight="1">
      <c r="A12" s="23"/>
      <c r="B12" s="8" t="s">
        <v>141</v>
      </c>
      <c r="C12" s="5" t="s">
        <v>15</v>
      </c>
      <c r="D12" s="7">
        <v>1</v>
      </c>
      <c r="E12" s="18">
        <f>588.82*D12+9200</f>
        <v>9788.82</v>
      </c>
    </row>
    <row r="13" spans="1:5" ht="21" customHeight="1">
      <c r="A13" s="29" t="s">
        <v>145</v>
      </c>
      <c r="B13" s="8" t="s">
        <v>54</v>
      </c>
      <c r="C13" s="5" t="s">
        <v>55</v>
      </c>
      <c r="D13" s="7"/>
      <c r="E13" s="9"/>
    </row>
    <row r="14" spans="1:5" ht="15.75">
      <c r="A14" s="30"/>
      <c r="B14" s="8" t="s">
        <v>58</v>
      </c>
      <c r="C14" s="5" t="s">
        <v>15</v>
      </c>
      <c r="D14" s="7">
        <v>2</v>
      </c>
      <c r="E14" s="18">
        <f>92.12*D14</f>
        <v>184.24</v>
      </c>
    </row>
    <row r="15" spans="1:6" ht="15.75">
      <c r="A15" s="30"/>
      <c r="B15" s="8" t="s">
        <v>59</v>
      </c>
      <c r="C15" s="5" t="s">
        <v>15</v>
      </c>
      <c r="D15" s="7">
        <v>2</v>
      </c>
      <c r="E15" s="18">
        <f>546.92*D15</f>
        <v>1093.84</v>
      </c>
      <c r="F15" s="17"/>
    </row>
    <row r="16" spans="1:5" ht="15.75">
      <c r="A16" s="31"/>
      <c r="B16" s="8" t="s">
        <v>60</v>
      </c>
      <c r="C16" s="5" t="s">
        <v>65</v>
      </c>
      <c r="D16" s="22">
        <v>3.79</v>
      </c>
      <c r="E16" s="19">
        <f>258.31*D16</f>
        <v>978.9949</v>
      </c>
    </row>
    <row r="17" spans="1:5" ht="31.5">
      <c r="A17" s="29" t="s">
        <v>130</v>
      </c>
      <c r="B17" s="6" t="s">
        <v>96</v>
      </c>
      <c r="C17" s="5"/>
      <c r="D17" s="7">
        <v>5</v>
      </c>
      <c r="E17" s="19">
        <f>921.35*D17</f>
        <v>4606.75</v>
      </c>
    </row>
    <row r="18" spans="1:5" ht="15.75">
      <c r="A18" s="31"/>
      <c r="B18" s="8" t="s">
        <v>97</v>
      </c>
      <c r="C18" s="5" t="s">
        <v>19</v>
      </c>
      <c r="D18" s="7"/>
      <c r="E18" s="19">
        <f>1351.97*D18</f>
        <v>0</v>
      </c>
    </row>
    <row r="19" spans="1:5" ht="15.75">
      <c r="A19" s="1"/>
      <c r="B19" s="1"/>
      <c r="C19" s="1"/>
      <c r="D19" s="2"/>
      <c r="E19" s="25">
        <f>SUM(E6:E18)</f>
        <v>40631.64489999999</v>
      </c>
    </row>
  </sheetData>
  <sheetProtection/>
  <mergeCells count="5">
    <mergeCell ref="A13:A16"/>
    <mergeCell ref="A17:A18"/>
    <mergeCell ref="A6:A7"/>
    <mergeCell ref="A8:A9"/>
    <mergeCell ref="A10:A11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28125" style="3" customWidth="1"/>
    <col min="6" max="16384" width="9.140625" style="3" customWidth="1"/>
  </cols>
  <sheetData>
    <row r="1" spans="1:5" ht="18.75" customHeight="1">
      <c r="A1" s="1"/>
      <c r="B1" s="1" t="s">
        <v>126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4.75" customHeight="1">
      <c r="A6" s="24" t="s">
        <v>142</v>
      </c>
      <c r="B6" s="6" t="s">
        <v>67</v>
      </c>
      <c r="C6" s="5" t="s">
        <v>7</v>
      </c>
      <c r="D6" s="28">
        <v>38</v>
      </c>
      <c r="E6" s="19">
        <f>731.31*D6</f>
        <v>27789.78</v>
      </c>
    </row>
    <row r="7" spans="1:5" ht="20.25" customHeight="1">
      <c r="A7" s="41" t="s">
        <v>134</v>
      </c>
      <c r="B7" s="8" t="s">
        <v>21</v>
      </c>
      <c r="C7" s="5" t="s">
        <v>7</v>
      </c>
      <c r="D7" s="7">
        <v>1.2</v>
      </c>
      <c r="E7" s="19">
        <f>789.55*D7</f>
        <v>947.4599999999999</v>
      </c>
    </row>
    <row r="8" spans="1:5" ht="18.75" customHeight="1">
      <c r="A8" s="42"/>
      <c r="B8" s="8" t="s">
        <v>22</v>
      </c>
      <c r="C8" s="5" t="s">
        <v>23</v>
      </c>
      <c r="D8" s="7"/>
      <c r="E8" s="18">
        <f>756.87*D8</f>
        <v>0</v>
      </c>
    </row>
    <row r="9" spans="1:5" ht="17.25" customHeight="1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15.75" customHeight="1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6" ht="15.75">
      <c r="A11" s="29" t="s">
        <v>131</v>
      </c>
      <c r="B11" s="8" t="s">
        <v>135</v>
      </c>
      <c r="C11" s="5" t="s">
        <v>15</v>
      </c>
      <c r="D11" s="7"/>
      <c r="E11" s="9">
        <f>D11*869.09</f>
        <v>0</v>
      </c>
      <c r="F11" s="16"/>
    </row>
    <row r="12" spans="1:5" ht="15.75">
      <c r="A12" s="30"/>
      <c r="B12" s="8" t="s">
        <v>58</v>
      </c>
      <c r="C12" s="5" t="s">
        <v>15</v>
      </c>
      <c r="D12" s="7">
        <v>3</v>
      </c>
      <c r="E12" s="18">
        <f>92.12*D12</f>
        <v>276.36</v>
      </c>
    </row>
    <row r="13" spans="1:5" ht="15.75">
      <c r="A13" s="30"/>
      <c r="B13" s="8" t="s">
        <v>59</v>
      </c>
      <c r="C13" s="5" t="s">
        <v>15</v>
      </c>
      <c r="D13" s="7">
        <v>7</v>
      </c>
      <c r="E13" s="18">
        <f>546.92*D13</f>
        <v>3828.4399999999996</v>
      </c>
    </row>
    <row r="14" spans="1:5" ht="15.75">
      <c r="A14" s="31"/>
      <c r="B14" s="8" t="s">
        <v>60</v>
      </c>
      <c r="C14" s="5" t="s">
        <v>65</v>
      </c>
      <c r="D14" s="7">
        <v>4</v>
      </c>
      <c r="E14" s="18">
        <f>258.31*D14</f>
        <v>1033.24</v>
      </c>
    </row>
    <row r="15" spans="1:5" ht="31.5">
      <c r="A15" s="29" t="s">
        <v>140</v>
      </c>
      <c r="B15" s="6" t="s">
        <v>96</v>
      </c>
      <c r="C15" s="5"/>
      <c r="D15" s="7">
        <v>5</v>
      </c>
      <c r="E15" s="19">
        <f>921.35*D15</f>
        <v>4606.75</v>
      </c>
    </row>
    <row r="16" spans="1:5" ht="15.75">
      <c r="A16" s="31"/>
      <c r="B16" s="8" t="s">
        <v>97</v>
      </c>
      <c r="C16" s="5" t="s">
        <v>19</v>
      </c>
      <c r="D16" s="7"/>
      <c r="E16" s="19">
        <f>1351.97*D16</f>
        <v>0</v>
      </c>
    </row>
    <row r="17" spans="1:5" ht="15.75">
      <c r="A17" s="1"/>
      <c r="B17" s="1"/>
      <c r="C17" s="1"/>
      <c r="D17" s="2"/>
      <c r="E17" s="25">
        <f>SUM(E6:E16)</f>
        <v>42599.18</v>
      </c>
    </row>
  </sheetData>
  <sheetProtection/>
  <mergeCells count="4">
    <mergeCell ref="A11:A14"/>
    <mergeCell ref="A15:A16"/>
    <mergeCell ref="A9:A10"/>
    <mergeCell ref="A7:A8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8.421875" style="13" customWidth="1"/>
    <col min="5" max="5" width="12.28125" style="3" customWidth="1"/>
    <col min="6" max="16384" width="9.140625" style="3" customWidth="1"/>
  </cols>
  <sheetData>
    <row r="1" spans="1:5" ht="18.75" customHeight="1">
      <c r="A1" s="1"/>
      <c r="B1" s="1" t="s">
        <v>127</v>
      </c>
      <c r="C1" s="1"/>
      <c r="D1" s="2"/>
      <c r="E1" s="1"/>
    </row>
    <row r="2" spans="1:5" ht="15.75" customHeight="1">
      <c r="A2" s="1"/>
      <c r="B2" s="15" t="s">
        <v>136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63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7.25" customHeight="1">
      <c r="A6" s="29" t="s">
        <v>133</v>
      </c>
      <c r="B6" s="8" t="s">
        <v>33</v>
      </c>
      <c r="C6" s="5" t="s">
        <v>10</v>
      </c>
      <c r="D6" s="7"/>
      <c r="E6" s="18">
        <f>1546.79*D6</f>
        <v>0</v>
      </c>
    </row>
    <row r="7" spans="1:5" ht="15.75" customHeight="1">
      <c r="A7" s="30"/>
      <c r="B7" s="8" t="s">
        <v>43</v>
      </c>
      <c r="C7" s="5" t="s">
        <v>82</v>
      </c>
      <c r="D7" s="7">
        <v>7</v>
      </c>
      <c r="E7" s="18">
        <f>4117.15/7*D7</f>
        <v>4117.15</v>
      </c>
    </row>
    <row r="8" spans="1:5" ht="15.75" customHeight="1">
      <c r="A8" s="23"/>
      <c r="B8" s="8" t="s">
        <v>141</v>
      </c>
      <c r="C8" s="5" t="s">
        <v>15</v>
      </c>
      <c r="D8" s="7">
        <v>1</v>
      </c>
      <c r="E8" s="18">
        <f>588.82*D8+9200</f>
        <v>9788.82</v>
      </c>
    </row>
    <row r="9" spans="1:5" ht="15.75">
      <c r="A9" s="29" t="s">
        <v>131</v>
      </c>
      <c r="B9" s="8" t="s">
        <v>54</v>
      </c>
      <c r="C9" s="5" t="s">
        <v>55</v>
      </c>
      <c r="D9" s="7"/>
      <c r="E9" s="9"/>
    </row>
    <row r="10" spans="1:5" ht="15.75">
      <c r="A10" s="30"/>
      <c r="B10" s="8" t="s">
        <v>58</v>
      </c>
      <c r="C10" s="5" t="s">
        <v>15</v>
      </c>
      <c r="D10" s="7">
        <v>1</v>
      </c>
      <c r="E10" s="18">
        <f>92.12*D10</f>
        <v>92.12</v>
      </c>
    </row>
    <row r="11" spans="1:5" ht="15.75">
      <c r="A11" s="30"/>
      <c r="B11" s="8" t="s">
        <v>59</v>
      </c>
      <c r="C11" s="5" t="s">
        <v>15</v>
      </c>
      <c r="D11" s="7"/>
      <c r="E11" s="18">
        <f>546.92*D11</f>
        <v>0</v>
      </c>
    </row>
    <row r="12" spans="1:5" ht="15.75">
      <c r="A12" s="31"/>
      <c r="B12" s="8" t="s">
        <v>60</v>
      </c>
      <c r="C12" s="5" t="s">
        <v>65</v>
      </c>
      <c r="D12" s="7">
        <v>6.49</v>
      </c>
      <c r="E12" s="19">
        <f>258.31*D12</f>
        <v>1676.4319</v>
      </c>
    </row>
    <row r="13" spans="1:5" ht="31.5">
      <c r="A13" s="29" t="s">
        <v>140</v>
      </c>
      <c r="B13" s="6" t="s">
        <v>96</v>
      </c>
      <c r="C13" s="5"/>
      <c r="D13" s="7">
        <v>6</v>
      </c>
      <c r="E13" s="19">
        <f>921.35*D13</f>
        <v>5528.1</v>
      </c>
    </row>
    <row r="14" spans="1:5" ht="15.75">
      <c r="A14" s="31"/>
      <c r="B14" s="8" t="s">
        <v>97</v>
      </c>
      <c r="C14" s="5" t="s">
        <v>19</v>
      </c>
      <c r="D14" s="7">
        <v>5</v>
      </c>
      <c r="E14" s="19">
        <f>1351.97*D14</f>
        <v>6759.85</v>
      </c>
    </row>
    <row r="15" spans="1:5" ht="15.75">
      <c r="A15" s="1"/>
      <c r="B15" s="1"/>
      <c r="C15" s="1"/>
      <c r="D15" s="2"/>
      <c r="E15" s="25">
        <f>SUM(E6:E14)</f>
        <v>27962.471899999997</v>
      </c>
    </row>
  </sheetData>
  <sheetProtection/>
  <mergeCells count="3">
    <mergeCell ref="A9:A12"/>
    <mergeCell ref="A13:A14"/>
    <mergeCell ref="A6:A7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0.140625" style="3" customWidth="1"/>
    <col min="2" max="2" width="39.8515625" style="3" customWidth="1"/>
    <col min="3" max="3" width="6.7109375" style="3" customWidth="1"/>
    <col min="4" max="4" width="9.140625" style="13" customWidth="1"/>
    <col min="5" max="5" width="12.00390625" style="3" customWidth="1"/>
    <col min="6" max="16384" width="9.140625" style="3" customWidth="1"/>
  </cols>
  <sheetData>
    <row r="1" spans="1:5" ht="18.75" customHeight="1">
      <c r="A1" s="1"/>
      <c r="B1" s="1"/>
      <c r="C1" s="1"/>
      <c r="D1" s="2"/>
      <c r="E1" s="1"/>
    </row>
    <row r="2" spans="1:5" ht="15.75" customHeight="1">
      <c r="A2" s="1"/>
      <c r="B2" s="1" t="s">
        <v>149</v>
      </c>
      <c r="C2" s="1"/>
      <c r="D2" s="2"/>
      <c r="E2" s="1"/>
    </row>
    <row r="3" spans="1:5" ht="17.25" customHeight="1">
      <c r="A3" s="1"/>
      <c r="B3" s="1" t="s">
        <v>150</v>
      </c>
      <c r="C3" s="1"/>
      <c r="D3" s="2"/>
      <c r="E3" s="1"/>
    </row>
    <row r="4" spans="1:5" ht="8.25" customHeight="1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0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26.25" customHeight="1">
      <c r="A7" s="40" t="s">
        <v>142</v>
      </c>
      <c r="B7" s="6" t="s">
        <v>13</v>
      </c>
      <c r="C7" s="5"/>
      <c r="D7" s="7"/>
      <c r="E7" s="8"/>
    </row>
    <row r="8" spans="1:5" ht="18.75" customHeight="1">
      <c r="A8" s="40"/>
      <c r="B8" s="8" t="s">
        <v>14</v>
      </c>
      <c r="C8" s="5" t="s">
        <v>15</v>
      </c>
      <c r="D8" s="7">
        <f>1</f>
        <v>1</v>
      </c>
      <c r="E8" s="18">
        <f>734.88*D8</f>
        <v>734.88</v>
      </c>
    </row>
    <row r="9" spans="1:5" ht="18.75" customHeight="1">
      <c r="A9" s="40"/>
      <c r="B9" s="8" t="s">
        <v>16</v>
      </c>
      <c r="C9" s="5" t="s">
        <v>15</v>
      </c>
      <c r="D9" s="7">
        <v>2</v>
      </c>
      <c r="E9" s="18">
        <f>498.86*D9</f>
        <v>997.72</v>
      </c>
    </row>
    <row r="10" spans="1:5" ht="24" customHeight="1">
      <c r="A10" s="40"/>
      <c r="B10" s="8" t="s">
        <v>17</v>
      </c>
      <c r="C10" s="5" t="s">
        <v>10</v>
      </c>
      <c r="D10" s="21">
        <v>2</v>
      </c>
      <c r="E10" s="18">
        <f>658.58*D10</f>
        <v>1317.16</v>
      </c>
    </row>
    <row r="11" spans="1:5" ht="21" customHeight="1">
      <c r="A11" s="41" t="s">
        <v>129</v>
      </c>
      <c r="B11" s="8" t="s">
        <v>21</v>
      </c>
      <c r="C11" s="5" t="s">
        <v>7</v>
      </c>
      <c r="D11" s="21">
        <v>2</v>
      </c>
      <c r="E11" s="19">
        <f>789.55*D11</f>
        <v>1579.1</v>
      </c>
    </row>
    <row r="12" spans="1:5" ht="15.75">
      <c r="A12" s="42"/>
      <c r="B12" s="8" t="s">
        <v>22</v>
      </c>
      <c r="C12" s="5" t="s">
        <v>23</v>
      </c>
      <c r="D12" s="7"/>
      <c r="E12" s="18">
        <f>756.87*D12</f>
        <v>0</v>
      </c>
    </row>
    <row r="13" spans="1:5" ht="29.25" customHeight="1">
      <c r="A13" s="29" t="s">
        <v>133</v>
      </c>
      <c r="B13" s="8" t="s">
        <v>33</v>
      </c>
      <c r="C13" s="5" t="s">
        <v>10</v>
      </c>
      <c r="D13" s="7"/>
      <c r="E13" s="18">
        <f>1546.79*D13</f>
        <v>0</v>
      </c>
    </row>
    <row r="14" spans="1:5" ht="16.5" customHeight="1">
      <c r="A14" s="30"/>
      <c r="B14" s="8" t="s">
        <v>43</v>
      </c>
      <c r="C14" s="5" t="s">
        <v>82</v>
      </c>
      <c r="D14" s="7">
        <v>14</v>
      </c>
      <c r="E14" s="18">
        <f>4117.15/7*D14</f>
        <v>8234.3</v>
      </c>
    </row>
    <row r="15" spans="1:5" ht="17.25" customHeight="1">
      <c r="A15" s="31"/>
      <c r="B15" s="8" t="s">
        <v>44</v>
      </c>
      <c r="C15" s="5" t="s">
        <v>10</v>
      </c>
      <c r="D15" s="7">
        <v>10</v>
      </c>
      <c r="E15" s="14">
        <f>228.59*D15</f>
        <v>2285.9</v>
      </c>
    </row>
    <row r="16" spans="1:5" ht="16.5" customHeight="1">
      <c r="A16" s="29" t="s">
        <v>132</v>
      </c>
      <c r="B16" s="8" t="s">
        <v>47</v>
      </c>
      <c r="C16" s="5" t="s">
        <v>10</v>
      </c>
      <c r="D16" s="7">
        <v>8</v>
      </c>
      <c r="E16" s="18">
        <f>489.65*D16</f>
        <v>3917.2</v>
      </c>
    </row>
    <row r="17" spans="1:5" ht="17.25" customHeight="1">
      <c r="A17" s="30"/>
      <c r="B17" s="10" t="s">
        <v>84</v>
      </c>
      <c r="C17" s="5" t="s">
        <v>10</v>
      </c>
      <c r="D17" s="7">
        <v>4</v>
      </c>
      <c r="E17" s="18">
        <f>756.94*D17</f>
        <v>3027.76</v>
      </c>
    </row>
    <row r="18" spans="1:5" ht="18" customHeight="1">
      <c r="A18" s="30"/>
      <c r="B18" s="8" t="s">
        <v>41</v>
      </c>
      <c r="C18" s="5" t="s">
        <v>23</v>
      </c>
      <c r="D18" s="7">
        <v>1</v>
      </c>
      <c r="E18" s="18">
        <f>4670.09*D18</f>
        <v>4670.09</v>
      </c>
    </row>
    <row r="19" spans="1:5" ht="19.5" customHeight="1">
      <c r="A19" s="30"/>
      <c r="B19" s="11" t="s">
        <v>37</v>
      </c>
      <c r="C19" s="5" t="s">
        <v>15</v>
      </c>
      <c r="D19" s="21">
        <v>2</v>
      </c>
      <c r="E19" s="18">
        <f>497.45*D19</f>
        <v>994.9</v>
      </c>
    </row>
    <row r="20" spans="1:5" ht="18" customHeight="1">
      <c r="A20" s="30"/>
      <c r="B20" s="11" t="s">
        <v>39</v>
      </c>
      <c r="C20" s="5" t="s">
        <v>15</v>
      </c>
      <c r="D20" s="7">
        <v>2</v>
      </c>
      <c r="E20" s="18">
        <f>305.33*D20</f>
        <v>610.66</v>
      </c>
    </row>
    <row r="21" spans="1:5" ht="20.25" customHeight="1">
      <c r="A21" s="30"/>
      <c r="B21" s="8" t="s">
        <v>50</v>
      </c>
      <c r="C21" s="5" t="s">
        <v>10</v>
      </c>
      <c r="D21" s="7">
        <v>4</v>
      </c>
      <c r="E21" s="18">
        <f>890.37*D21</f>
        <v>3561.48</v>
      </c>
    </row>
    <row r="22" spans="1:5" ht="18.75" customHeight="1">
      <c r="A22" s="31"/>
      <c r="B22" s="8" t="s">
        <v>110</v>
      </c>
      <c r="C22" s="5" t="s">
        <v>15</v>
      </c>
      <c r="D22" s="7">
        <v>2</v>
      </c>
      <c r="E22" s="18">
        <f>1824.71*D22</f>
        <v>3649.42</v>
      </c>
    </row>
    <row r="23" spans="1:5" ht="18.75" customHeight="1">
      <c r="A23" s="29" t="s">
        <v>131</v>
      </c>
      <c r="B23" s="8"/>
      <c r="C23" s="5" t="s">
        <v>55</v>
      </c>
      <c r="D23" s="7"/>
      <c r="E23" s="18"/>
    </row>
    <row r="24" spans="1:5" ht="21.75" customHeight="1">
      <c r="A24" s="30"/>
      <c r="B24" s="12" t="s">
        <v>57</v>
      </c>
      <c r="C24" s="5" t="s">
        <v>15</v>
      </c>
      <c r="D24" s="21">
        <v>4</v>
      </c>
      <c r="E24" s="18">
        <f>1472.29*D24</f>
        <v>5889.16</v>
      </c>
    </row>
    <row r="25" spans="1:5" ht="15.75" customHeight="1">
      <c r="A25" s="30"/>
      <c r="B25" s="8" t="s">
        <v>58</v>
      </c>
      <c r="C25" s="5" t="s">
        <v>15</v>
      </c>
      <c r="D25" s="21">
        <v>2</v>
      </c>
      <c r="E25" s="18">
        <f>92.12*D25</f>
        <v>184.24</v>
      </c>
    </row>
    <row r="26" spans="1:5" ht="21" customHeight="1">
      <c r="A26" s="31"/>
      <c r="B26" s="8" t="s">
        <v>60</v>
      </c>
      <c r="C26" s="5" t="s">
        <v>65</v>
      </c>
      <c r="D26" s="57">
        <v>4.225</v>
      </c>
      <c r="E26" s="19">
        <f>258.31*D26</f>
        <v>1091.3597499999998</v>
      </c>
    </row>
    <row r="27" spans="1:5" ht="19.5" customHeight="1">
      <c r="A27" s="29" t="s">
        <v>140</v>
      </c>
      <c r="B27" s="6" t="s">
        <v>96</v>
      </c>
      <c r="C27" s="5"/>
      <c r="D27" s="7">
        <v>7</v>
      </c>
      <c r="E27" s="19">
        <f>921.35*D27</f>
        <v>6449.45</v>
      </c>
    </row>
    <row r="28" spans="1:5" ht="17.25" customHeight="1">
      <c r="A28" s="31"/>
      <c r="B28" s="8" t="s">
        <v>97</v>
      </c>
      <c r="C28" s="5" t="s">
        <v>19</v>
      </c>
      <c r="D28" s="7"/>
      <c r="E28" s="19">
        <f>1351.97*D28</f>
        <v>0</v>
      </c>
    </row>
    <row r="29" spans="1:5" ht="16.5" customHeight="1">
      <c r="A29" s="1"/>
      <c r="B29" s="1"/>
      <c r="C29" s="1"/>
      <c r="D29" s="2"/>
      <c r="E29" s="25">
        <f>SUM(E7:E28)</f>
        <v>49194.779749999994</v>
      </c>
    </row>
    <row r="30" spans="1:5" ht="16.5" customHeight="1">
      <c r="A30" s="52"/>
      <c r="B30" s="47"/>
      <c r="C30" s="46"/>
      <c r="D30" s="2"/>
      <c r="E30" s="50"/>
    </row>
    <row r="31" spans="1:5" ht="18" customHeight="1">
      <c r="A31" s="52"/>
      <c r="B31" s="48"/>
      <c r="C31" s="46"/>
      <c r="D31" s="2"/>
      <c r="E31" s="50"/>
    </row>
    <row r="32" spans="1:5" ht="18" customHeight="1">
      <c r="A32" s="52"/>
      <c r="B32" s="48"/>
      <c r="C32" s="46"/>
      <c r="D32" s="2"/>
      <c r="E32" s="50"/>
    </row>
    <row r="33" spans="1:5" ht="17.25" customHeight="1">
      <c r="A33" s="52"/>
      <c r="B33" s="48"/>
      <c r="C33" s="46"/>
      <c r="D33" s="2"/>
      <c r="E33" s="50"/>
    </row>
    <row r="34" spans="1:5" ht="16.5" customHeight="1">
      <c r="A34" s="52"/>
      <c r="B34" s="47"/>
      <c r="C34" s="46"/>
      <c r="D34" s="2"/>
      <c r="E34" s="50"/>
    </row>
    <row r="35" spans="1:5" ht="17.25" customHeight="1">
      <c r="A35" s="52"/>
      <c r="B35" s="47"/>
      <c r="C35" s="46"/>
      <c r="D35" s="2"/>
      <c r="E35" s="50"/>
    </row>
    <row r="36" spans="1:5" ht="15.75" customHeight="1">
      <c r="A36" s="52"/>
      <c r="B36" s="47"/>
      <c r="C36" s="46"/>
      <c r="D36" s="2"/>
      <c r="E36" s="50"/>
    </row>
    <row r="37" spans="1:5" ht="17.25" customHeight="1">
      <c r="A37" s="52"/>
      <c r="B37" s="48"/>
      <c r="C37" s="46"/>
      <c r="D37" s="2"/>
      <c r="E37" s="49"/>
    </row>
    <row r="38" spans="1:5" ht="17.25" customHeight="1">
      <c r="A38" s="52"/>
      <c r="B38" s="53"/>
      <c r="C38" s="46"/>
      <c r="D38" s="2"/>
      <c r="E38" s="49"/>
    </row>
    <row r="39" spans="1:5" ht="16.5" customHeight="1">
      <c r="A39" s="52"/>
      <c r="B39" s="53"/>
      <c r="C39" s="46"/>
      <c r="D39" s="2"/>
      <c r="E39" s="49"/>
    </row>
    <row r="40" spans="1:5" ht="16.5" customHeight="1">
      <c r="A40" s="52"/>
      <c r="B40" s="53"/>
      <c r="C40" s="46"/>
      <c r="D40" s="2"/>
      <c r="E40" s="49"/>
    </row>
    <row r="41" spans="1:5" ht="15.75" customHeight="1">
      <c r="A41" s="52"/>
      <c r="B41" s="53"/>
      <c r="C41" s="46"/>
      <c r="D41" s="2"/>
      <c r="E41" s="49"/>
    </row>
    <row r="42" spans="1:5" ht="17.25" customHeight="1">
      <c r="A42" s="52"/>
      <c r="B42" s="53"/>
      <c r="C42" s="46"/>
      <c r="D42" s="2"/>
      <c r="E42" s="49"/>
    </row>
    <row r="43" spans="1:5" ht="16.5" customHeight="1">
      <c r="A43" s="52"/>
      <c r="B43" s="53"/>
      <c r="C43" s="46"/>
      <c r="D43" s="2"/>
      <c r="E43" s="49"/>
    </row>
    <row r="44" spans="1:5" ht="21" customHeight="1">
      <c r="A44" s="52"/>
      <c r="B44" s="53"/>
      <c r="C44" s="46"/>
      <c r="D44" s="2"/>
      <c r="E44" s="49"/>
    </row>
    <row r="45" spans="1:5" ht="18" customHeight="1">
      <c r="A45" s="52"/>
      <c r="B45" s="53"/>
      <c r="C45" s="46"/>
      <c r="D45" s="2"/>
      <c r="E45" s="49"/>
    </row>
    <row r="46" spans="1:5" ht="18.75" customHeight="1">
      <c r="A46" s="52"/>
      <c r="B46" s="1"/>
      <c r="C46" s="46"/>
      <c r="D46" s="2"/>
      <c r="E46" s="49"/>
    </row>
    <row r="47" spans="1:5" ht="18" customHeight="1">
      <c r="A47" s="52"/>
      <c r="B47" s="1"/>
      <c r="C47" s="46"/>
      <c r="D47" s="2"/>
      <c r="E47" s="49"/>
    </row>
    <row r="48" spans="1:5" ht="17.25" customHeight="1">
      <c r="A48" s="52"/>
      <c r="B48" s="1"/>
      <c r="C48" s="46"/>
      <c r="D48" s="2"/>
      <c r="E48" s="49"/>
    </row>
    <row r="49" spans="1:5" ht="15.75" customHeight="1">
      <c r="A49" s="52"/>
      <c r="B49" s="1"/>
      <c r="C49" s="46"/>
      <c r="D49" s="2"/>
      <c r="E49" s="49"/>
    </row>
    <row r="50" spans="1:5" ht="18" customHeight="1">
      <c r="A50" s="52"/>
      <c r="B50" s="1"/>
      <c r="C50" s="46"/>
      <c r="D50" s="2"/>
      <c r="E50" s="49"/>
    </row>
    <row r="51" spans="1:5" ht="16.5" customHeight="1">
      <c r="A51" s="52"/>
      <c r="B51" s="1"/>
      <c r="C51" s="46"/>
      <c r="D51" s="2"/>
      <c r="E51" s="49"/>
    </row>
    <row r="52" spans="1:5" ht="18" customHeight="1">
      <c r="A52" s="52"/>
      <c r="B52" s="1"/>
      <c r="C52" s="46"/>
      <c r="D52" s="2"/>
      <c r="E52" s="49"/>
    </row>
    <row r="53" spans="1:5" ht="15.75" customHeight="1">
      <c r="A53" s="52"/>
      <c r="B53" s="48"/>
      <c r="C53" s="46"/>
      <c r="D53" s="54"/>
      <c r="E53" s="51"/>
    </row>
    <row r="54" spans="1:5" ht="18.75" customHeight="1">
      <c r="A54" s="52"/>
      <c r="B54" s="48"/>
      <c r="C54" s="46"/>
      <c r="D54" s="2"/>
      <c r="E54" s="55"/>
    </row>
    <row r="55" spans="1:5" ht="21.75" customHeight="1">
      <c r="A55" s="52"/>
      <c r="B55" s="48"/>
      <c r="C55" s="46"/>
      <c r="D55" s="2"/>
      <c r="E55" s="51"/>
    </row>
    <row r="56" spans="1:5" ht="21" customHeight="1">
      <c r="A56" s="52"/>
      <c r="B56" s="53"/>
      <c r="C56" s="46"/>
      <c r="D56" s="2"/>
      <c r="E56" s="49"/>
    </row>
    <row r="57" spans="1:5" ht="20.25" customHeight="1">
      <c r="A57" s="52"/>
      <c r="B57" s="53"/>
      <c r="C57" s="46"/>
      <c r="D57" s="2"/>
      <c r="E57" s="49"/>
    </row>
    <row r="58" spans="1:5" ht="20.25" customHeight="1">
      <c r="A58" s="52"/>
      <c r="B58" s="53"/>
      <c r="C58" s="46"/>
      <c r="D58" s="2"/>
      <c r="E58" s="49"/>
    </row>
    <row r="59" spans="1:5" ht="18.75" customHeight="1">
      <c r="A59" s="52"/>
      <c r="B59" s="53"/>
      <c r="C59" s="46"/>
      <c r="D59" s="2"/>
      <c r="E59" s="49"/>
    </row>
    <row r="60" spans="1:5" ht="16.5" customHeight="1">
      <c r="A60" s="52"/>
      <c r="B60" s="53"/>
      <c r="C60" s="46"/>
      <c r="D60" s="2"/>
      <c r="E60" s="49"/>
    </row>
    <row r="61" spans="1:5" ht="21" customHeight="1">
      <c r="A61" s="52"/>
      <c r="B61" s="1"/>
      <c r="C61" s="46"/>
      <c r="D61" s="2"/>
      <c r="E61" s="49"/>
    </row>
    <row r="62" spans="1:5" ht="15.75" customHeight="1">
      <c r="A62" s="52"/>
      <c r="B62" s="1"/>
      <c r="C62" s="46"/>
      <c r="D62" s="2"/>
      <c r="E62" s="49"/>
    </row>
    <row r="63" spans="1:5" ht="18" customHeight="1">
      <c r="A63" s="52"/>
      <c r="B63" s="1"/>
      <c r="C63" s="46"/>
      <c r="D63" s="2"/>
      <c r="E63" s="49"/>
    </row>
    <row r="64" spans="1:5" ht="16.5" customHeight="1">
      <c r="A64" s="52"/>
      <c r="B64" s="48"/>
      <c r="C64" s="46"/>
      <c r="D64" s="2"/>
      <c r="E64" s="49"/>
    </row>
    <row r="65" spans="1:5" ht="17.25" customHeight="1">
      <c r="A65" s="52"/>
      <c r="B65" s="48"/>
      <c r="C65" s="46"/>
      <c r="D65" s="2"/>
      <c r="E65" s="49"/>
    </row>
    <row r="66" spans="1:5" ht="15.75">
      <c r="A66" s="52"/>
      <c r="B66" s="56"/>
      <c r="C66" s="46"/>
      <c r="D66" s="2"/>
      <c r="E66" s="49"/>
    </row>
    <row r="67" spans="1:5" ht="20.25" customHeight="1">
      <c r="A67" s="52"/>
      <c r="B67" s="48"/>
      <c r="C67" s="46"/>
      <c r="D67" s="2"/>
      <c r="E67" s="49"/>
    </row>
    <row r="68" spans="1:5" ht="15.75">
      <c r="A68" s="52"/>
      <c r="B68" s="56"/>
      <c r="C68" s="46"/>
      <c r="D68" s="2"/>
      <c r="E68" s="49"/>
    </row>
    <row r="69" spans="1:5" ht="18" customHeight="1">
      <c r="A69" s="52"/>
      <c r="B69" s="48"/>
      <c r="C69" s="46"/>
      <c r="D69" s="54"/>
      <c r="E69" s="49"/>
    </row>
    <row r="70" spans="1:5" ht="18" customHeight="1">
      <c r="A70" s="52"/>
      <c r="B70" s="56"/>
      <c r="C70" s="46"/>
      <c r="D70" s="2"/>
      <c r="E70" s="49"/>
    </row>
    <row r="71" spans="1:5" ht="18" customHeight="1">
      <c r="A71" s="52"/>
      <c r="B71" s="56"/>
      <c r="C71" s="46"/>
      <c r="D71" s="2"/>
      <c r="E71" s="49"/>
    </row>
    <row r="72" spans="1:5" ht="18.75" customHeight="1">
      <c r="A72" s="52"/>
      <c r="B72" s="56"/>
      <c r="C72" s="46"/>
      <c r="D72" s="2"/>
      <c r="E72" s="49"/>
    </row>
    <row r="73" spans="1:5" ht="21" customHeight="1">
      <c r="A73" s="52"/>
      <c r="B73" s="56"/>
      <c r="C73" s="46"/>
      <c r="D73" s="2"/>
      <c r="E73" s="49"/>
    </row>
    <row r="74" spans="1:5" ht="23.25" customHeight="1">
      <c r="A74" s="52"/>
      <c r="B74" s="48"/>
      <c r="C74" s="46"/>
      <c r="D74" s="2"/>
      <c r="E74" s="49"/>
    </row>
    <row r="75" spans="1:5" ht="19.5" customHeight="1">
      <c r="A75" s="52"/>
      <c r="B75" s="48"/>
      <c r="C75" s="46"/>
      <c r="D75" s="2"/>
      <c r="E75" s="49"/>
    </row>
    <row r="76" spans="1:5" ht="20.25" customHeight="1">
      <c r="A76" s="52"/>
      <c r="B76" s="53"/>
      <c r="C76" s="46"/>
      <c r="D76" s="2"/>
      <c r="E76" s="49"/>
    </row>
    <row r="77" spans="1:5" ht="15.75">
      <c r="A77" s="52"/>
      <c r="B77" s="48"/>
      <c r="C77" s="46"/>
      <c r="D77" s="2"/>
      <c r="E77" s="48"/>
    </row>
    <row r="78" spans="1:5" ht="22.5" customHeight="1">
      <c r="A78" s="52"/>
      <c r="B78" s="48"/>
      <c r="C78" s="46"/>
      <c r="D78" s="2"/>
      <c r="E78" s="50"/>
    </row>
    <row r="79" spans="1:5" ht="15.75">
      <c r="A79" s="52"/>
      <c r="B79" s="48"/>
      <c r="C79" s="46"/>
      <c r="D79" s="2"/>
      <c r="E79" s="49"/>
    </row>
    <row r="80" spans="1:5" ht="15.75">
      <c r="A80" s="52"/>
      <c r="B80" s="48"/>
      <c r="C80" s="46"/>
      <c r="D80" s="2"/>
      <c r="E80" s="49"/>
    </row>
    <row r="81" spans="1:5" ht="15.75">
      <c r="A81" s="52"/>
      <c r="B81" s="48"/>
      <c r="C81" s="46"/>
      <c r="D81" s="2"/>
      <c r="E81" s="49"/>
    </row>
    <row r="82" spans="1:5" ht="15.75">
      <c r="A82" s="52"/>
      <c r="B82" s="48"/>
      <c r="C82" s="46"/>
      <c r="D82" s="2"/>
      <c r="E82" s="50"/>
    </row>
    <row r="83" spans="1:5" ht="15.75" customHeight="1">
      <c r="A83" s="52"/>
      <c r="B83" s="48"/>
      <c r="C83" s="46"/>
      <c r="D83" s="2"/>
      <c r="E83" s="49"/>
    </row>
    <row r="84" spans="1:5" ht="15.75">
      <c r="A84" s="52"/>
      <c r="B84" s="48"/>
      <c r="C84" s="46"/>
      <c r="D84" s="2"/>
      <c r="E84" s="49"/>
    </row>
    <row r="85" spans="1:5" ht="15.75">
      <c r="A85" s="52"/>
      <c r="B85" s="48"/>
      <c r="C85" s="46"/>
      <c r="D85" s="2"/>
      <c r="E85" s="50"/>
    </row>
    <row r="86" spans="1:5" ht="15.75">
      <c r="A86" s="52"/>
      <c r="B86" s="47"/>
      <c r="C86" s="46"/>
      <c r="D86" s="54"/>
      <c r="E86" s="49"/>
    </row>
    <row r="87" spans="1:5" ht="15.75">
      <c r="A87" s="52"/>
      <c r="B87" s="1"/>
      <c r="C87" s="46"/>
      <c r="D87" s="54"/>
      <c r="E87" s="49"/>
    </row>
    <row r="88" spans="1:5" ht="15.75">
      <c r="A88" s="52"/>
      <c r="B88" s="1"/>
      <c r="C88" s="46"/>
      <c r="D88" s="2"/>
      <c r="E88" s="49"/>
    </row>
    <row r="89" spans="1:5" ht="15.75">
      <c r="A89" s="52"/>
      <c r="B89" s="48"/>
      <c r="C89" s="46"/>
      <c r="D89" s="54"/>
      <c r="E89" s="49"/>
    </row>
    <row r="90" spans="1:5" ht="15.75">
      <c r="A90" s="52"/>
      <c r="B90" s="48"/>
      <c r="C90" s="46"/>
      <c r="D90" s="54"/>
      <c r="E90" s="49"/>
    </row>
    <row r="91" spans="1:5" ht="15.75">
      <c r="A91" s="52"/>
      <c r="B91" s="48"/>
      <c r="C91" s="46"/>
      <c r="D91" s="54"/>
      <c r="E91" s="49"/>
    </row>
    <row r="92" spans="1:5" ht="15.75">
      <c r="A92" s="52"/>
      <c r="B92" s="47"/>
      <c r="C92" s="46"/>
      <c r="D92" s="2"/>
      <c r="E92" s="51"/>
    </row>
    <row r="93" spans="1:5" ht="15.75">
      <c r="A93" s="52"/>
      <c r="B93" s="48"/>
      <c r="C93" s="46"/>
      <c r="D93" s="2"/>
      <c r="E93" s="51"/>
    </row>
    <row r="94" spans="1:5" ht="15.75">
      <c r="A94" s="52"/>
      <c r="B94" s="48"/>
      <c r="C94" s="46"/>
      <c r="D94" s="2"/>
      <c r="E94" s="50"/>
    </row>
    <row r="95" spans="1:5" ht="15.75">
      <c r="A95" s="52"/>
      <c r="B95" s="48"/>
      <c r="C95" s="46"/>
      <c r="D95" s="2"/>
      <c r="E95" s="50"/>
    </row>
    <row r="96" spans="1:5" ht="15.75">
      <c r="A96" s="1"/>
      <c r="B96" s="1"/>
      <c r="C96" s="1"/>
      <c r="D96" s="2"/>
      <c r="E96" s="17"/>
    </row>
  </sheetData>
  <sheetProtection/>
  <mergeCells count="12">
    <mergeCell ref="A7:A10"/>
    <mergeCell ref="A11:A12"/>
    <mergeCell ref="A13:A15"/>
    <mergeCell ref="A16:A22"/>
    <mergeCell ref="A23:A26"/>
    <mergeCell ref="A27:A28"/>
    <mergeCell ref="A85:A91"/>
    <mergeCell ref="A92:A95"/>
    <mergeCell ref="A30:A32"/>
    <mergeCell ref="A33:A36"/>
    <mergeCell ref="A37:A54"/>
    <mergeCell ref="A55:A84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2.7109375" style="0" customWidth="1"/>
    <col min="2" max="2" width="27.00390625" style="0" customWidth="1"/>
    <col min="3" max="5" width="13.421875" style="0" customWidth="1"/>
  </cols>
  <sheetData>
    <row r="2" spans="1:5" ht="15.75">
      <c r="A2" s="1"/>
      <c r="B2" s="1" t="s">
        <v>151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4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36.75" customHeight="1">
      <c r="A6" s="40" t="s">
        <v>142</v>
      </c>
      <c r="B6" s="6" t="s">
        <v>13</v>
      </c>
      <c r="C6" s="5"/>
      <c r="D6" s="7"/>
      <c r="E6" s="8"/>
    </row>
    <row r="7" spans="1:5" ht="15.75">
      <c r="A7" s="40"/>
      <c r="B7" s="8" t="s">
        <v>14</v>
      </c>
      <c r="C7" s="5" t="s">
        <v>15</v>
      </c>
      <c r="D7" s="7">
        <v>1</v>
      </c>
      <c r="E7" s="18">
        <f>734.88*D7</f>
        <v>734.88</v>
      </c>
    </row>
    <row r="8" spans="1:5" ht="15.75">
      <c r="A8" s="40"/>
      <c r="B8" s="8" t="s">
        <v>16</v>
      </c>
      <c r="C8" s="5" t="s">
        <v>15</v>
      </c>
      <c r="D8" s="7">
        <v>1</v>
      </c>
      <c r="E8" s="18">
        <f>498.86*D8</f>
        <v>498.86</v>
      </c>
    </row>
    <row r="9" spans="1:5" ht="15.75">
      <c r="A9" s="40"/>
      <c r="B9" s="8" t="s">
        <v>17</v>
      </c>
      <c r="C9" s="5" t="s">
        <v>10</v>
      </c>
      <c r="D9" s="7">
        <v>2</v>
      </c>
      <c r="E9" s="18">
        <f>658.58*D9</f>
        <v>1317.16</v>
      </c>
    </row>
    <row r="10" spans="1:5" ht="15.75">
      <c r="A10" s="41" t="s">
        <v>129</v>
      </c>
      <c r="B10" s="8" t="s">
        <v>21</v>
      </c>
      <c r="C10" s="5" t="s">
        <v>7</v>
      </c>
      <c r="D10" s="7">
        <v>2</v>
      </c>
      <c r="E10" s="19">
        <f>789.55*D10</f>
        <v>1579.1</v>
      </c>
    </row>
    <row r="11" spans="1:5" ht="15.75">
      <c r="A11" s="42"/>
      <c r="B11" s="8" t="s">
        <v>22</v>
      </c>
      <c r="C11" s="5" t="s">
        <v>23</v>
      </c>
      <c r="D11" s="7"/>
      <c r="E11" s="18">
        <f>756.87*D11</f>
        <v>0</v>
      </c>
    </row>
    <row r="12" spans="1:5" ht="15.75">
      <c r="A12" s="29" t="s">
        <v>133</v>
      </c>
      <c r="B12" s="8" t="s">
        <v>33</v>
      </c>
      <c r="C12" s="5" t="s">
        <v>10</v>
      </c>
      <c r="D12" s="7"/>
      <c r="E12" s="18">
        <f>1546.79*D12</f>
        <v>0</v>
      </c>
    </row>
    <row r="13" spans="1:5" ht="15.75">
      <c r="A13" s="30"/>
      <c r="B13" s="8" t="s">
        <v>43</v>
      </c>
      <c r="C13" s="5" t="s">
        <v>82</v>
      </c>
      <c r="D13" s="7">
        <v>7</v>
      </c>
      <c r="E13" s="18">
        <f>4117.15/7*D13</f>
        <v>4117.15</v>
      </c>
    </row>
    <row r="14" spans="1:5" ht="15.75">
      <c r="A14" s="29" t="s">
        <v>46</v>
      </c>
      <c r="B14" s="8" t="s">
        <v>47</v>
      </c>
      <c r="C14" s="5" t="s">
        <v>10</v>
      </c>
      <c r="D14" s="7">
        <v>6</v>
      </c>
      <c r="E14" s="18">
        <f>489.65*D14</f>
        <v>2937.8999999999996</v>
      </c>
    </row>
    <row r="15" spans="1:5" ht="15.75">
      <c r="A15" s="30"/>
      <c r="B15" s="10" t="s">
        <v>84</v>
      </c>
      <c r="C15" s="5" t="s">
        <v>10</v>
      </c>
      <c r="D15" s="7">
        <f>1</f>
        <v>1</v>
      </c>
      <c r="E15" s="18">
        <f>756.94*D15</f>
        <v>756.94</v>
      </c>
    </row>
    <row r="16" spans="1:5" ht="15.75">
      <c r="A16" s="30"/>
      <c r="B16" s="8" t="s">
        <v>41</v>
      </c>
      <c r="C16" s="5" t="s">
        <v>23</v>
      </c>
      <c r="D16" s="7"/>
      <c r="E16" s="18">
        <f>4670.09*D16</f>
        <v>0</v>
      </c>
    </row>
    <row r="17" spans="1:5" ht="15.75">
      <c r="A17" s="30"/>
      <c r="B17" s="11" t="s">
        <v>37</v>
      </c>
      <c r="C17" s="5" t="s">
        <v>15</v>
      </c>
      <c r="D17" s="7">
        <f>1</f>
        <v>1</v>
      </c>
      <c r="E17" s="18">
        <f>497.45*D17</f>
        <v>497.45</v>
      </c>
    </row>
    <row r="18" spans="1:5" ht="15.75">
      <c r="A18" s="30"/>
      <c r="B18" s="11" t="s">
        <v>39</v>
      </c>
      <c r="C18" s="5" t="s">
        <v>15</v>
      </c>
      <c r="D18" s="7">
        <f>1</f>
        <v>1</v>
      </c>
      <c r="E18" s="18">
        <f>305.33*D18</f>
        <v>305.33</v>
      </c>
    </row>
    <row r="19" spans="1:5" ht="15.75">
      <c r="A19" s="29" t="s">
        <v>131</v>
      </c>
      <c r="B19" s="12" t="s">
        <v>57</v>
      </c>
      <c r="C19" s="5" t="s">
        <v>15</v>
      </c>
      <c r="D19" s="7"/>
      <c r="E19" s="18">
        <f>1472.29*D19</f>
        <v>0</v>
      </c>
    </row>
    <row r="20" spans="1:5" ht="15.75">
      <c r="A20" s="30"/>
      <c r="B20" s="8" t="s">
        <v>58</v>
      </c>
      <c r="C20" s="5" t="s">
        <v>15</v>
      </c>
      <c r="D20" s="7">
        <v>2</v>
      </c>
      <c r="E20" s="18">
        <f>92.12*D20</f>
        <v>184.24</v>
      </c>
    </row>
    <row r="21" spans="1:5" ht="15.75">
      <c r="A21" s="30"/>
      <c r="B21" s="8" t="s">
        <v>59</v>
      </c>
      <c r="C21" s="5" t="s">
        <v>15</v>
      </c>
      <c r="D21" s="7">
        <v>1</v>
      </c>
      <c r="E21" s="18">
        <f>546.92*D21</f>
        <v>546.92</v>
      </c>
    </row>
    <row r="22" spans="1:5" ht="15.75">
      <c r="A22" s="27"/>
      <c r="B22" s="8" t="s">
        <v>60</v>
      </c>
      <c r="C22" s="5" t="s">
        <v>65</v>
      </c>
      <c r="D22" s="22">
        <v>4.115</v>
      </c>
      <c r="E22" s="19">
        <f>258.31*D22</f>
        <v>1062.9456500000001</v>
      </c>
    </row>
    <row r="23" spans="1:5" ht="45" customHeight="1">
      <c r="A23" s="29" t="s">
        <v>140</v>
      </c>
      <c r="B23" s="6" t="s">
        <v>96</v>
      </c>
      <c r="C23" s="5"/>
      <c r="D23" s="7">
        <v>5</v>
      </c>
      <c r="E23" s="19">
        <f>921.35*D23</f>
        <v>4606.75</v>
      </c>
    </row>
    <row r="24" spans="1:5" ht="15.75">
      <c r="A24" s="31"/>
      <c r="B24" s="8" t="s">
        <v>97</v>
      </c>
      <c r="C24" s="5" t="s">
        <v>19</v>
      </c>
      <c r="D24" s="7"/>
      <c r="E24" s="19">
        <f>1351.97*D24</f>
        <v>0</v>
      </c>
    </row>
    <row r="25" spans="1:5" ht="15.75">
      <c r="A25" s="1"/>
      <c r="B25" s="1"/>
      <c r="C25" s="1"/>
      <c r="D25" s="2"/>
      <c r="E25" s="25">
        <f>SUM(E6:E24)</f>
        <v>19145.62565</v>
      </c>
    </row>
  </sheetData>
  <sheetProtection/>
  <mergeCells count="6">
    <mergeCell ref="A6:A9"/>
    <mergeCell ref="A10:A11"/>
    <mergeCell ref="A12:A13"/>
    <mergeCell ref="A14:A18"/>
    <mergeCell ref="A19:A21"/>
    <mergeCell ref="A23:A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B12" sqref="B12:E12"/>
    </sheetView>
  </sheetViews>
  <sheetFormatPr defaultColWidth="9.140625" defaultRowHeight="12.75"/>
  <cols>
    <col min="1" max="1" width="20.28125" style="3" customWidth="1"/>
    <col min="2" max="2" width="34.140625" style="3" customWidth="1"/>
    <col min="3" max="3" width="7.140625" style="3" customWidth="1"/>
    <col min="4" max="4" width="9.00390625" style="13" customWidth="1"/>
    <col min="5" max="5" width="12.00390625" style="3" customWidth="1"/>
    <col min="6" max="16384" width="9.140625" style="3" customWidth="1"/>
  </cols>
  <sheetData>
    <row r="1" spans="1:5" ht="18.75" customHeight="1">
      <c r="A1" s="1"/>
      <c r="B1" s="1" t="s">
        <v>112</v>
      </c>
      <c r="C1" s="1"/>
      <c r="D1" s="2"/>
      <c r="E1" s="1"/>
    </row>
    <row r="2" spans="1:5" ht="15.75" customHeight="1">
      <c r="A2" s="1"/>
      <c r="B2" s="15" t="s">
        <v>136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102</v>
      </c>
      <c r="E4" s="20"/>
    </row>
    <row r="5" spans="1:5" ht="18.75" customHeight="1">
      <c r="A5" s="37" t="s">
        <v>137</v>
      </c>
      <c r="B5" s="8" t="s">
        <v>63</v>
      </c>
      <c r="C5" s="5" t="s">
        <v>7</v>
      </c>
      <c r="D5" s="7"/>
      <c r="E5" s="18">
        <f>405.85*D5</f>
        <v>0</v>
      </c>
    </row>
    <row r="6" spans="1:5" ht="21" customHeight="1">
      <c r="A6" s="38"/>
      <c r="B6" s="8" t="s">
        <v>64</v>
      </c>
      <c r="C6" s="5" t="s">
        <v>65</v>
      </c>
      <c r="D6" s="7">
        <v>12</v>
      </c>
      <c r="E6" s="19">
        <f>640.75*D6</f>
        <v>7689</v>
      </c>
    </row>
    <row r="7" spans="1:5" ht="15.75">
      <c r="A7" s="39"/>
      <c r="B7" s="8" t="s">
        <v>66</v>
      </c>
      <c r="C7" s="5" t="s">
        <v>65</v>
      </c>
      <c r="D7" s="7"/>
      <c r="E7" s="18">
        <f>25.26*D7</f>
        <v>0</v>
      </c>
    </row>
    <row r="8" spans="1:5" ht="30.75" customHeight="1">
      <c r="A8" s="24" t="s">
        <v>138</v>
      </c>
      <c r="B8" s="6" t="s">
        <v>67</v>
      </c>
      <c r="C8" s="5" t="s">
        <v>7</v>
      </c>
      <c r="D8" s="7">
        <v>25</v>
      </c>
      <c r="E8" s="19">
        <f>731.31*D8</f>
        <v>18282.75</v>
      </c>
    </row>
    <row r="9" spans="1:5" ht="21.75" customHeight="1">
      <c r="A9" s="41" t="s">
        <v>129</v>
      </c>
      <c r="B9" s="8" t="s">
        <v>21</v>
      </c>
      <c r="C9" s="5" t="s">
        <v>7</v>
      </c>
      <c r="D9" s="7">
        <v>1</v>
      </c>
      <c r="E9" s="19">
        <f>789.55*D9</f>
        <v>789.55</v>
      </c>
    </row>
    <row r="10" spans="1:5" ht="21.75" customHeight="1">
      <c r="A10" s="42"/>
      <c r="B10" s="8" t="s">
        <v>22</v>
      </c>
      <c r="C10" s="5" t="s">
        <v>23</v>
      </c>
      <c r="D10" s="7"/>
      <c r="E10" s="18">
        <f>756.87*D10</f>
        <v>0</v>
      </c>
    </row>
    <row r="11" spans="1:5" ht="17.25" customHeight="1">
      <c r="A11" s="29" t="s">
        <v>133</v>
      </c>
      <c r="B11" s="8" t="s">
        <v>33</v>
      </c>
      <c r="C11" s="5" t="s">
        <v>10</v>
      </c>
      <c r="D11" s="7"/>
      <c r="E11" s="18">
        <f>1546.79*D11</f>
        <v>0</v>
      </c>
    </row>
    <row r="12" spans="1:5" ht="17.25" customHeight="1">
      <c r="A12" s="30"/>
      <c r="B12" s="8" t="s">
        <v>141</v>
      </c>
      <c r="C12" s="5" t="s">
        <v>15</v>
      </c>
      <c r="D12" s="7">
        <v>1</v>
      </c>
      <c r="E12" s="18">
        <f>588.82*D12+9200</f>
        <v>9788.82</v>
      </c>
    </row>
    <row r="13" spans="1:5" ht="15.75" customHeight="1">
      <c r="A13" s="30"/>
      <c r="B13" s="8" t="s">
        <v>43</v>
      </c>
      <c r="C13" s="5" t="s">
        <v>82</v>
      </c>
      <c r="D13" s="7"/>
      <c r="E13" s="18">
        <f>4117.15/7*D13</f>
        <v>0</v>
      </c>
    </row>
    <row r="14" spans="1:5" ht="15.75">
      <c r="A14" s="29" t="s">
        <v>131</v>
      </c>
      <c r="B14" s="8" t="s">
        <v>54</v>
      </c>
      <c r="C14" s="5" t="s">
        <v>55</v>
      </c>
      <c r="D14" s="7"/>
      <c r="E14" s="9"/>
    </row>
    <row r="15" spans="1:5" ht="15.75">
      <c r="A15" s="30"/>
      <c r="B15" s="8" t="s">
        <v>58</v>
      </c>
      <c r="C15" s="5" t="s">
        <v>15</v>
      </c>
      <c r="D15" s="7">
        <v>2</v>
      </c>
      <c r="E15" s="18">
        <f>92.12*D15</f>
        <v>184.24</v>
      </c>
    </row>
    <row r="16" spans="1:5" ht="15.75">
      <c r="A16" s="31"/>
      <c r="B16" s="8" t="s">
        <v>60</v>
      </c>
      <c r="C16" s="5" t="s">
        <v>65</v>
      </c>
      <c r="D16" s="22">
        <v>4.786</v>
      </c>
      <c r="E16" s="19">
        <f>258.31*D16</f>
        <v>1236.2716599999999</v>
      </c>
    </row>
    <row r="17" spans="1:5" ht="15.75">
      <c r="A17" s="1"/>
      <c r="B17" s="1"/>
      <c r="C17" s="1"/>
      <c r="D17" s="2"/>
      <c r="E17" s="25">
        <f>SUM(E5:E16)</f>
        <v>37970.63165999999</v>
      </c>
    </row>
  </sheetData>
  <sheetProtection/>
  <mergeCells count="4">
    <mergeCell ref="A11:A13"/>
    <mergeCell ref="A14:A16"/>
    <mergeCell ref="A5:A7"/>
    <mergeCell ref="A9:A10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3">
      <selection activeCell="A25" sqref="A25:A27"/>
    </sheetView>
  </sheetViews>
  <sheetFormatPr defaultColWidth="9.140625" defaultRowHeight="12.75"/>
  <cols>
    <col min="1" max="1" width="21.421875" style="0" customWidth="1"/>
    <col min="2" max="2" width="37.7109375" style="0" customWidth="1"/>
    <col min="3" max="5" width="12.57421875" style="0" customWidth="1"/>
  </cols>
  <sheetData>
    <row r="2" spans="1:5" ht="15.75">
      <c r="A2" s="1"/>
      <c r="B2" s="1" t="s">
        <v>152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2.7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36.75" customHeight="1">
      <c r="A7" s="40" t="s">
        <v>138</v>
      </c>
      <c r="B7" s="6" t="s">
        <v>13</v>
      </c>
      <c r="C7" s="5"/>
      <c r="D7" s="7"/>
      <c r="E7" s="8"/>
    </row>
    <row r="8" spans="1:5" ht="15.75">
      <c r="A8" s="40"/>
      <c r="B8" s="8" t="s">
        <v>14</v>
      </c>
      <c r="C8" s="5" t="s">
        <v>15</v>
      </c>
      <c r="D8" s="7">
        <v>2</v>
      </c>
      <c r="E8" s="18">
        <f>734.88*D8</f>
        <v>1469.76</v>
      </c>
    </row>
    <row r="9" spans="1:5" ht="15.75">
      <c r="A9" s="40"/>
      <c r="B9" s="8" t="s">
        <v>16</v>
      </c>
      <c r="C9" s="5" t="s">
        <v>15</v>
      </c>
      <c r="D9" s="7">
        <v>4</v>
      </c>
      <c r="E9" s="18">
        <f>498.86*D9</f>
        <v>1995.44</v>
      </c>
    </row>
    <row r="10" spans="1:5" ht="15.75">
      <c r="A10" s="40"/>
      <c r="B10" s="8" t="s">
        <v>17</v>
      </c>
      <c r="C10" s="5" t="s">
        <v>10</v>
      </c>
      <c r="D10" s="21">
        <v>6</v>
      </c>
      <c r="E10" s="18">
        <f>658.58*D10</f>
        <v>3951.4800000000005</v>
      </c>
    </row>
    <row r="11" spans="1:5" ht="15.75">
      <c r="A11" s="40"/>
      <c r="B11" s="8" t="s">
        <v>18</v>
      </c>
      <c r="C11" s="5" t="s">
        <v>15</v>
      </c>
      <c r="D11" s="21">
        <v>2</v>
      </c>
      <c r="E11" s="18">
        <f>372.34*D11</f>
        <v>744.68</v>
      </c>
    </row>
    <row r="12" spans="1:5" ht="15.75">
      <c r="A12" s="44" t="s">
        <v>129</v>
      </c>
      <c r="B12" s="8" t="s">
        <v>21</v>
      </c>
      <c r="C12" s="5" t="s">
        <v>7</v>
      </c>
      <c r="D12" s="7">
        <v>4</v>
      </c>
      <c r="E12" s="19">
        <f>789.55*D12</f>
        <v>3158.2</v>
      </c>
    </row>
    <row r="13" spans="1:5" ht="15.75">
      <c r="A13" s="45"/>
      <c r="B13" s="8" t="s">
        <v>22</v>
      </c>
      <c r="C13" s="5" t="s">
        <v>23</v>
      </c>
      <c r="D13" s="7"/>
      <c r="E13" s="18">
        <f>756.87*D13</f>
        <v>0</v>
      </c>
    </row>
    <row r="14" spans="1:5" ht="15.75">
      <c r="A14" s="29" t="s">
        <v>133</v>
      </c>
      <c r="B14" s="8" t="s">
        <v>33</v>
      </c>
      <c r="C14" s="5" t="s">
        <v>10</v>
      </c>
      <c r="D14" s="7"/>
      <c r="E14" s="18">
        <f>1546.79*D14</f>
        <v>0</v>
      </c>
    </row>
    <row r="15" spans="1:5" ht="15.75">
      <c r="A15" s="30"/>
      <c r="B15" s="8" t="s">
        <v>43</v>
      </c>
      <c r="C15" s="5" t="s">
        <v>82</v>
      </c>
      <c r="D15" s="7">
        <v>21</v>
      </c>
      <c r="E15" s="18">
        <f>4117.15/7*D15</f>
        <v>12351.45</v>
      </c>
    </row>
    <row r="16" spans="1:5" ht="15.75">
      <c r="A16" s="31"/>
      <c r="B16" s="8" t="s">
        <v>44</v>
      </c>
      <c r="C16" s="5" t="s">
        <v>10</v>
      </c>
      <c r="D16" s="58"/>
      <c r="E16" s="14">
        <f>228.59*D16</f>
        <v>0</v>
      </c>
    </row>
    <row r="17" spans="1:5" ht="15.75">
      <c r="A17" s="29" t="s">
        <v>132</v>
      </c>
      <c r="B17" s="8" t="s">
        <v>47</v>
      </c>
      <c r="C17" s="5" t="s">
        <v>10</v>
      </c>
      <c r="D17" s="7">
        <v>8</v>
      </c>
      <c r="E17" s="18">
        <f>489.65*D17</f>
        <v>3917.2</v>
      </c>
    </row>
    <row r="18" spans="1:5" ht="15.75">
      <c r="A18" s="30"/>
      <c r="B18" s="10" t="s">
        <v>84</v>
      </c>
      <c r="C18" s="5" t="s">
        <v>10</v>
      </c>
      <c r="D18" s="7">
        <v>2</v>
      </c>
      <c r="E18" s="18">
        <f>756.94*D18</f>
        <v>1513.88</v>
      </c>
    </row>
    <row r="19" spans="1:5" ht="15.75">
      <c r="A19" s="30"/>
      <c r="B19" s="8" t="s">
        <v>41</v>
      </c>
      <c r="C19" s="5" t="s">
        <v>23</v>
      </c>
      <c r="D19" s="7">
        <v>1</v>
      </c>
      <c r="E19" s="18">
        <f>4670.09*D19</f>
        <v>4670.09</v>
      </c>
    </row>
    <row r="20" spans="1:5" ht="15.75">
      <c r="A20" s="30"/>
      <c r="B20" s="11" t="s">
        <v>37</v>
      </c>
      <c r="C20" s="5" t="s">
        <v>15</v>
      </c>
      <c r="D20" s="7">
        <v>2</v>
      </c>
      <c r="E20" s="18">
        <f>497.45*D20</f>
        <v>994.9</v>
      </c>
    </row>
    <row r="21" spans="1:5" ht="15.75">
      <c r="A21" s="30"/>
      <c r="B21" s="11" t="s">
        <v>39</v>
      </c>
      <c r="C21" s="5" t="s">
        <v>15</v>
      </c>
      <c r="D21" s="7">
        <v>2</v>
      </c>
      <c r="E21" s="18">
        <f>305.33*D21</f>
        <v>610.66</v>
      </c>
    </row>
    <row r="22" spans="1:5" ht="15.75">
      <c r="A22" s="30"/>
      <c r="B22" s="8" t="s">
        <v>50</v>
      </c>
      <c r="C22" s="5" t="s">
        <v>10</v>
      </c>
      <c r="D22" s="7">
        <v>3</v>
      </c>
      <c r="E22" s="19">
        <f>890.37*D22</f>
        <v>2671.11</v>
      </c>
    </row>
    <row r="23" spans="1:5" ht="15.75">
      <c r="A23" s="30"/>
      <c r="B23" s="8" t="s">
        <v>92</v>
      </c>
      <c r="C23" s="5" t="s">
        <v>93</v>
      </c>
      <c r="D23" s="7">
        <v>1</v>
      </c>
      <c r="E23" s="9">
        <f>9267.6*D23</f>
        <v>9267.6</v>
      </c>
    </row>
    <row r="24" spans="1:5" ht="15.75">
      <c r="A24" s="31"/>
      <c r="B24" s="8" t="s">
        <v>110</v>
      </c>
      <c r="C24" s="5" t="s">
        <v>15</v>
      </c>
      <c r="D24" s="7">
        <v>2</v>
      </c>
      <c r="E24" s="18">
        <f>1824.71*D24</f>
        <v>3649.42</v>
      </c>
    </row>
    <row r="25" spans="1:5" ht="15.75">
      <c r="A25" s="29" t="s">
        <v>131</v>
      </c>
      <c r="B25" s="8" t="s">
        <v>58</v>
      </c>
      <c r="C25" s="5" t="s">
        <v>15</v>
      </c>
      <c r="D25" s="21">
        <v>2</v>
      </c>
      <c r="E25" s="18">
        <f>92.12*D25</f>
        <v>184.24</v>
      </c>
    </row>
    <row r="26" spans="1:5" ht="15.75">
      <c r="A26" s="30"/>
      <c r="B26" s="8" t="s">
        <v>59</v>
      </c>
      <c r="C26" s="5" t="s">
        <v>15</v>
      </c>
      <c r="D26" s="7">
        <v>2</v>
      </c>
      <c r="E26" s="18">
        <f>546.92*D26</f>
        <v>1093.84</v>
      </c>
    </row>
    <row r="27" spans="1:5" ht="15.75">
      <c r="A27" s="31"/>
      <c r="B27" s="8" t="s">
        <v>60</v>
      </c>
      <c r="C27" s="5" t="s">
        <v>65</v>
      </c>
      <c r="D27" s="22">
        <v>7.493</v>
      </c>
      <c r="E27" s="19">
        <f>258.31*D27</f>
        <v>1935.51683</v>
      </c>
    </row>
    <row r="28" spans="1:5" ht="35.25" customHeight="1">
      <c r="A28" s="29" t="s">
        <v>140</v>
      </c>
      <c r="B28" s="6" t="s">
        <v>96</v>
      </c>
      <c r="C28" s="5"/>
      <c r="D28" s="7">
        <v>10</v>
      </c>
      <c r="E28" s="19">
        <f>921.35*D28</f>
        <v>9213.5</v>
      </c>
    </row>
    <row r="29" spans="1:5" ht="15.75">
      <c r="A29" s="31"/>
      <c r="B29" s="8" t="s">
        <v>97</v>
      </c>
      <c r="C29" s="5" t="s">
        <v>19</v>
      </c>
      <c r="D29" s="7">
        <v>3</v>
      </c>
      <c r="E29" s="19">
        <f>1351.97*D29</f>
        <v>4055.91</v>
      </c>
    </row>
    <row r="30" spans="1:5" ht="15.75">
      <c r="A30" s="1"/>
      <c r="B30" s="1"/>
      <c r="C30" s="1"/>
      <c r="D30" s="2"/>
      <c r="E30" s="25">
        <f>SUM(E7:E29)</f>
        <v>67448.87683000001</v>
      </c>
    </row>
  </sheetData>
  <sheetProtection/>
  <mergeCells count="6">
    <mergeCell ref="A7:A11"/>
    <mergeCell ref="A12:A13"/>
    <mergeCell ref="A14:A16"/>
    <mergeCell ref="A17:A24"/>
    <mergeCell ref="A25:A27"/>
    <mergeCell ref="A28:A2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3.28125" style="0" customWidth="1"/>
    <col min="2" max="2" width="36.00390625" style="0" customWidth="1"/>
    <col min="3" max="5" width="11.00390625" style="0" customWidth="1"/>
  </cols>
  <sheetData>
    <row r="2" spans="1:5" ht="15.75">
      <c r="A2" s="1"/>
      <c r="B2" s="1" t="s">
        <v>153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37.5" customHeight="1">
      <c r="A7" s="40" t="s">
        <v>142</v>
      </c>
      <c r="B7" s="6" t="s">
        <v>13</v>
      </c>
      <c r="C7" s="5"/>
      <c r="D7" s="7"/>
      <c r="E7" s="8"/>
    </row>
    <row r="8" spans="1:5" ht="15.75">
      <c r="A8" s="40"/>
      <c r="B8" s="8" t="s">
        <v>14</v>
      </c>
      <c r="C8" s="5" t="s">
        <v>15</v>
      </c>
      <c r="D8" s="7">
        <f>1</f>
        <v>1</v>
      </c>
      <c r="E8" s="18">
        <f>734.88*D8</f>
        <v>734.88</v>
      </c>
    </row>
    <row r="9" spans="1:5" ht="15.75">
      <c r="A9" s="40"/>
      <c r="B9" s="8" t="s">
        <v>16</v>
      </c>
      <c r="C9" s="5" t="s">
        <v>15</v>
      </c>
      <c r="D9" s="7">
        <v>2</v>
      </c>
      <c r="E9" s="18">
        <f>498.86*D9</f>
        <v>997.72</v>
      </c>
    </row>
    <row r="10" spans="1:5" ht="15.75">
      <c r="A10" s="40"/>
      <c r="B10" s="8" t="s">
        <v>17</v>
      </c>
      <c r="C10" s="5" t="s">
        <v>10</v>
      </c>
      <c r="D10" s="7">
        <v>4</v>
      </c>
      <c r="E10" s="18">
        <f>658.58*D10</f>
        <v>2634.32</v>
      </c>
    </row>
    <row r="11" spans="1:5" ht="15.75">
      <c r="A11" s="44" t="s">
        <v>134</v>
      </c>
      <c r="B11" s="8" t="s">
        <v>21</v>
      </c>
      <c r="C11" s="5" t="s">
        <v>7</v>
      </c>
      <c r="D11" s="7">
        <v>2</v>
      </c>
      <c r="E11" s="19">
        <f>789.55*D11</f>
        <v>1579.1</v>
      </c>
    </row>
    <row r="12" spans="1:5" ht="15.75">
      <c r="A12" s="45"/>
      <c r="B12" s="8" t="s">
        <v>22</v>
      </c>
      <c r="C12" s="5" t="s">
        <v>23</v>
      </c>
      <c r="D12" s="7"/>
      <c r="E12" s="18">
        <f>756.87*D12</f>
        <v>0</v>
      </c>
    </row>
    <row r="13" spans="1:5" ht="15.75">
      <c r="A13" s="29" t="s">
        <v>133</v>
      </c>
      <c r="B13" s="8" t="s">
        <v>33</v>
      </c>
      <c r="C13" s="5" t="s">
        <v>10</v>
      </c>
      <c r="D13" s="7"/>
      <c r="E13" s="18">
        <f>1546.79*D13</f>
        <v>0</v>
      </c>
    </row>
    <row r="14" spans="1:5" ht="15.75">
      <c r="A14" s="30"/>
      <c r="B14" s="8" t="s">
        <v>43</v>
      </c>
      <c r="C14" s="5" t="s">
        <v>82</v>
      </c>
      <c r="D14" s="7">
        <v>14</v>
      </c>
      <c r="E14" s="18">
        <f>4117.15/7*D14</f>
        <v>8234.3</v>
      </c>
    </row>
    <row r="15" spans="1:5" ht="15.75">
      <c r="A15" s="29" t="s">
        <v>139</v>
      </c>
      <c r="B15" s="8" t="s">
        <v>47</v>
      </c>
      <c r="C15" s="5" t="s">
        <v>10</v>
      </c>
      <c r="D15" s="7">
        <v>8</v>
      </c>
      <c r="E15" s="18">
        <f>489.65*D15</f>
        <v>3917.2</v>
      </c>
    </row>
    <row r="16" spans="1:5" ht="15.75">
      <c r="A16" s="30"/>
      <c r="B16" s="10" t="s">
        <v>84</v>
      </c>
      <c r="C16" s="5" t="s">
        <v>10</v>
      </c>
      <c r="D16" s="7">
        <v>2</v>
      </c>
      <c r="E16" s="18">
        <f>756.94*D16</f>
        <v>1513.88</v>
      </c>
    </row>
    <row r="17" spans="1:5" ht="15.75">
      <c r="A17" s="30"/>
      <c r="B17" s="8" t="s">
        <v>41</v>
      </c>
      <c r="C17" s="5" t="s">
        <v>23</v>
      </c>
      <c r="D17" s="7"/>
      <c r="E17" s="18">
        <f>4670.09*D17</f>
        <v>0</v>
      </c>
    </row>
    <row r="18" spans="1:5" ht="15.75">
      <c r="A18" s="30"/>
      <c r="B18" s="11" t="s">
        <v>37</v>
      </c>
      <c r="C18" s="5" t="s">
        <v>15</v>
      </c>
      <c r="D18" s="7">
        <v>2</v>
      </c>
      <c r="E18" s="18">
        <f>497.45*D18</f>
        <v>994.9</v>
      </c>
    </row>
    <row r="19" spans="1:5" ht="15.75">
      <c r="A19" s="30"/>
      <c r="B19" s="11" t="s">
        <v>39</v>
      </c>
      <c r="C19" s="5" t="s">
        <v>15</v>
      </c>
      <c r="D19" s="7">
        <v>2</v>
      </c>
      <c r="E19" s="18">
        <f>305.33*D19</f>
        <v>610.66</v>
      </c>
    </row>
    <row r="20" spans="1:5" ht="15.75">
      <c r="A20" s="31"/>
      <c r="B20" s="8" t="s">
        <v>110</v>
      </c>
      <c r="C20" s="5" t="s">
        <v>15</v>
      </c>
      <c r="D20" s="7">
        <v>1</v>
      </c>
      <c r="E20" s="18">
        <f>1824.71*D20</f>
        <v>1824.71</v>
      </c>
    </row>
    <row r="21" spans="1:5" ht="15.75">
      <c r="A21" s="29" t="s">
        <v>131</v>
      </c>
      <c r="B21" s="8" t="s">
        <v>58</v>
      </c>
      <c r="C21" s="5" t="s">
        <v>15</v>
      </c>
      <c r="D21" s="7">
        <v>2</v>
      </c>
      <c r="E21" s="18">
        <f>92.12*D21</f>
        <v>184.24</v>
      </c>
    </row>
    <row r="22" spans="1:5" ht="15.75">
      <c r="A22" s="30"/>
      <c r="B22" s="8" t="s">
        <v>59</v>
      </c>
      <c r="C22" s="5" t="s">
        <v>15</v>
      </c>
      <c r="D22" s="7"/>
      <c r="E22" s="18">
        <f>546.92*D22</f>
        <v>0</v>
      </c>
    </row>
    <row r="23" spans="1:5" ht="15.75">
      <c r="A23" s="31"/>
      <c r="B23" s="8" t="s">
        <v>60</v>
      </c>
      <c r="C23" s="5" t="s">
        <v>65</v>
      </c>
      <c r="D23" s="22">
        <v>5.476</v>
      </c>
      <c r="E23" s="19">
        <f>258.31*D23</f>
        <v>1414.50556</v>
      </c>
    </row>
    <row r="24" spans="1:5" ht="42.75" customHeight="1">
      <c r="A24" s="29" t="s">
        <v>140</v>
      </c>
      <c r="B24" s="6" t="s">
        <v>96</v>
      </c>
      <c r="C24" s="5"/>
      <c r="D24" s="7">
        <v>15</v>
      </c>
      <c r="E24" s="19">
        <f>921.35*D24</f>
        <v>13820.25</v>
      </c>
    </row>
    <row r="25" spans="1:5" ht="15.75">
      <c r="A25" s="31"/>
      <c r="B25" s="8" t="s">
        <v>97</v>
      </c>
      <c r="C25" s="5" t="s">
        <v>19</v>
      </c>
      <c r="D25" s="7"/>
      <c r="E25" s="19">
        <f>1351.97*D25</f>
        <v>0</v>
      </c>
    </row>
    <row r="26" spans="1:5" ht="15.75">
      <c r="A26" s="1"/>
      <c r="B26" s="1"/>
      <c r="C26" s="1"/>
      <c r="D26" s="2"/>
      <c r="E26" s="25">
        <f>SUM(E7:E25)</f>
        <v>38460.66556000001</v>
      </c>
    </row>
    <row r="27" spans="1:5" ht="14.25">
      <c r="A27" s="3"/>
      <c r="B27" s="3"/>
      <c r="C27" s="3"/>
      <c r="D27" s="13"/>
      <c r="E27" s="3"/>
    </row>
  </sheetData>
  <sheetProtection/>
  <mergeCells count="6">
    <mergeCell ref="A7:A10"/>
    <mergeCell ref="A11:A12"/>
    <mergeCell ref="A13:A14"/>
    <mergeCell ref="A15:A20"/>
    <mergeCell ref="A21:A23"/>
    <mergeCell ref="A24:A2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3">
      <selection activeCell="B38" sqref="B38"/>
    </sheetView>
  </sheetViews>
  <sheetFormatPr defaultColWidth="9.140625" defaultRowHeight="12.75"/>
  <cols>
    <col min="1" max="1" width="22.140625" style="0" customWidth="1"/>
    <col min="2" max="2" width="39.7109375" style="0" customWidth="1"/>
    <col min="3" max="5" width="13.8515625" style="0" customWidth="1"/>
  </cols>
  <sheetData>
    <row r="2" spans="1:5" ht="15.75">
      <c r="A2" s="1"/>
      <c r="B2" s="1" t="s">
        <v>154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3.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46.5" customHeight="1">
      <c r="A7" s="40" t="s">
        <v>138</v>
      </c>
      <c r="B7" s="6" t="s">
        <v>13</v>
      </c>
      <c r="C7" s="5"/>
      <c r="D7" s="7"/>
      <c r="E7" s="8"/>
    </row>
    <row r="8" spans="1:5" ht="15.75">
      <c r="A8" s="40"/>
      <c r="B8" s="8" t="s">
        <v>14</v>
      </c>
      <c r="C8" s="5" t="s">
        <v>15</v>
      </c>
      <c r="D8" s="7">
        <v>1</v>
      </c>
      <c r="E8" s="18">
        <f>734.88*D8</f>
        <v>734.88</v>
      </c>
    </row>
    <row r="9" spans="1:5" ht="15.75">
      <c r="A9" s="40"/>
      <c r="B9" s="8" t="s">
        <v>16</v>
      </c>
      <c r="C9" s="5" t="s">
        <v>15</v>
      </c>
      <c r="D9" s="7">
        <v>2</v>
      </c>
      <c r="E9" s="18">
        <f>498.86*D9</f>
        <v>997.72</v>
      </c>
    </row>
    <row r="10" spans="1:5" ht="15.75">
      <c r="A10" s="40"/>
      <c r="B10" s="8" t="s">
        <v>17</v>
      </c>
      <c r="C10" s="5" t="s">
        <v>10</v>
      </c>
      <c r="D10" s="7">
        <v>2</v>
      </c>
      <c r="E10" s="18">
        <f>658.58*D10</f>
        <v>1317.16</v>
      </c>
    </row>
    <row r="11" spans="1:5" ht="15.75">
      <c r="A11" s="29" t="s">
        <v>129</v>
      </c>
      <c r="B11" s="8" t="s">
        <v>21</v>
      </c>
      <c r="C11" s="5" t="s">
        <v>7</v>
      </c>
      <c r="D11" s="7">
        <v>2.5</v>
      </c>
      <c r="E11" s="19">
        <f>789.55*D11</f>
        <v>1973.875</v>
      </c>
    </row>
    <row r="12" spans="1:5" ht="15.75">
      <c r="A12" s="31"/>
      <c r="B12" s="8" t="s">
        <v>22</v>
      </c>
      <c r="C12" s="5" t="s">
        <v>23</v>
      </c>
      <c r="D12" s="7"/>
      <c r="E12" s="18">
        <f>756.87*D12</f>
        <v>0</v>
      </c>
    </row>
    <row r="13" spans="1:5" ht="15.75">
      <c r="A13" s="29" t="s">
        <v>133</v>
      </c>
      <c r="B13" s="8" t="s">
        <v>33</v>
      </c>
      <c r="C13" s="5" t="s">
        <v>10</v>
      </c>
      <c r="D13" s="7"/>
      <c r="E13" s="18">
        <f>1546.79*D13</f>
        <v>0</v>
      </c>
    </row>
    <row r="14" spans="1:5" ht="15.75">
      <c r="A14" s="30"/>
      <c r="B14" s="8" t="s">
        <v>43</v>
      </c>
      <c r="C14" s="5" t="s">
        <v>82</v>
      </c>
      <c r="D14" s="7">
        <v>7</v>
      </c>
      <c r="E14" s="18">
        <f>4117.15/7*D14</f>
        <v>4117.15</v>
      </c>
    </row>
    <row r="15" spans="1:5" ht="15.75">
      <c r="A15" s="29" t="s">
        <v>132</v>
      </c>
      <c r="B15" s="8" t="s">
        <v>47</v>
      </c>
      <c r="C15" s="5" t="s">
        <v>10</v>
      </c>
      <c r="D15" s="7">
        <v>6</v>
      </c>
      <c r="E15" s="18">
        <f>489.65*D15</f>
        <v>2937.8999999999996</v>
      </c>
    </row>
    <row r="16" spans="1:5" ht="15.75">
      <c r="A16" s="30"/>
      <c r="B16" s="10" t="s">
        <v>84</v>
      </c>
      <c r="C16" s="5" t="s">
        <v>10</v>
      </c>
      <c r="D16" s="7">
        <v>2</v>
      </c>
      <c r="E16" s="18">
        <f>756.94*D16</f>
        <v>1513.88</v>
      </c>
    </row>
    <row r="17" spans="1:5" ht="15.75">
      <c r="A17" s="30"/>
      <c r="B17" s="8" t="s">
        <v>41</v>
      </c>
      <c r="C17" s="5" t="s">
        <v>23</v>
      </c>
      <c r="D17" s="7"/>
      <c r="E17" s="18">
        <f>4670.09*D17</f>
        <v>0</v>
      </c>
    </row>
    <row r="18" spans="1:5" ht="15.75">
      <c r="A18" s="30"/>
      <c r="B18" s="11" t="s">
        <v>37</v>
      </c>
      <c r="C18" s="5" t="s">
        <v>15</v>
      </c>
      <c r="D18" s="7">
        <v>2</v>
      </c>
      <c r="E18" s="18">
        <f>497.45*D18</f>
        <v>994.9</v>
      </c>
    </row>
    <row r="19" spans="1:5" ht="15.75">
      <c r="A19" s="30"/>
      <c r="B19" s="11" t="s">
        <v>39</v>
      </c>
      <c r="C19" s="5" t="s">
        <v>15</v>
      </c>
      <c r="D19" s="7">
        <v>2</v>
      </c>
      <c r="E19" s="18">
        <f>305.33*D19</f>
        <v>610.66</v>
      </c>
    </row>
    <row r="20" spans="1:5" ht="15.75">
      <c r="A20" s="31"/>
      <c r="B20" s="8" t="s">
        <v>110</v>
      </c>
      <c r="C20" s="5" t="s">
        <v>15</v>
      </c>
      <c r="D20" s="7">
        <v>2</v>
      </c>
      <c r="E20" s="18">
        <f>1824.71*D20</f>
        <v>3649.42</v>
      </c>
    </row>
    <row r="21" spans="1:5" ht="15.75">
      <c r="A21" s="29" t="s">
        <v>131</v>
      </c>
      <c r="B21" s="8" t="s">
        <v>58</v>
      </c>
      <c r="C21" s="5" t="s">
        <v>15</v>
      </c>
      <c r="D21" s="7">
        <v>2</v>
      </c>
      <c r="E21" s="18">
        <f>92.12*D21</f>
        <v>184.24</v>
      </c>
    </row>
    <row r="22" spans="1:5" ht="33.75" customHeight="1">
      <c r="A22" s="31"/>
      <c r="B22" s="8" t="s">
        <v>60</v>
      </c>
      <c r="C22" s="5" t="s">
        <v>65</v>
      </c>
      <c r="D22" s="28">
        <v>1.965</v>
      </c>
      <c r="E22" s="19">
        <f>258.31*D22</f>
        <v>507.57915</v>
      </c>
    </row>
    <row r="23" spans="1:5" ht="15.75">
      <c r="A23" s="29" t="s">
        <v>140</v>
      </c>
      <c r="B23" s="6" t="s">
        <v>96</v>
      </c>
      <c r="C23" s="5"/>
      <c r="D23" s="7">
        <v>5.5</v>
      </c>
      <c r="E23" s="19">
        <f>921.35*D23</f>
        <v>5067.425</v>
      </c>
    </row>
    <row r="24" spans="1:5" ht="15.75">
      <c r="A24" s="31"/>
      <c r="B24" s="8" t="s">
        <v>97</v>
      </c>
      <c r="C24" s="5" t="s">
        <v>19</v>
      </c>
      <c r="D24" s="7"/>
      <c r="E24" s="19">
        <f>1351.97*D24</f>
        <v>0</v>
      </c>
    </row>
    <row r="25" spans="1:5" ht="15.75">
      <c r="A25" s="1"/>
      <c r="B25" s="1"/>
      <c r="C25" s="1"/>
      <c r="D25" s="2"/>
      <c r="E25" s="25">
        <f>SUM(E7:E24)</f>
        <v>24606.78915</v>
      </c>
    </row>
    <row r="26" spans="1:5" ht="14.25">
      <c r="A26" s="3"/>
      <c r="B26" s="3"/>
      <c r="C26" s="3"/>
      <c r="D26" s="13"/>
      <c r="E26" s="3"/>
    </row>
  </sheetData>
  <sheetProtection/>
  <mergeCells count="6">
    <mergeCell ref="A7:A10"/>
    <mergeCell ref="A11:A12"/>
    <mergeCell ref="A13:A14"/>
    <mergeCell ref="A15:A20"/>
    <mergeCell ref="A21:A22"/>
    <mergeCell ref="A23:A2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2.57421875" style="0" customWidth="1"/>
    <col min="2" max="2" width="36.8515625" style="0" customWidth="1"/>
    <col min="3" max="5" width="11.57421875" style="0" customWidth="1"/>
  </cols>
  <sheetData>
    <row r="2" spans="1:5" ht="15.75">
      <c r="A2" s="1"/>
      <c r="B2" s="1" t="s">
        <v>155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44" t="s">
        <v>20</v>
      </c>
      <c r="B7" s="8" t="s">
        <v>21</v>
      </c>
      <c r="C7" s="5" t="s">
        <v>7</v>
      </c>
      <c r="D7" s="7">
        <v>1.2</v>
      </c>
      <c r="E7" s="19">
        <f>789.55*D7</f>
        <v>947.4599999999999</v>
      </c>
    </row>
    <row r="8" spans="1:5" ht="15.75">
      <c r="A8" s="45"/>
      <c r="B8" s="8" t="s">
        <v>22</v>
      </c>
      <c r="C8" s="5" t="s">
        <v>23</v>
      </c>
      <c r="D8" s="7"/>
      <c r="E8" s="18">
        <f>756.87*D8</f>
        <v>0</v>
      </c>
    </row>
    <row r="9" spans="1:5" ht="15.75">
      <c r="A9" s="29" t="s">
        <v>32</v>
      </c>
      <c r="B9" s="8" t="s">
        <v>33</v>
      </c>
      <c r="C9" s="5" t="s">
        <v>10</v>
      </c>
      <c r="D9" s="7"/>
      <c r="E9" s="19">
        <f>1546.79*D9</f>
        <v>0</v>
      </c>
    </row>
    <row r="10" spans="1:5" ht="15.75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5" ht="15.75">
      <c r="A11" s="29" t="s">
        <v>46</v>
      </c>
      <c r="B11" s="8" t="s">
        <v>47</v>
      </c>
      <c r="C11" s="5" t="s">
        <v>10</v>
      </c>
      <c r="D11" s="7">
        <v>4</v>
      </c>
      <c r="E11" s="18">
        <f>489.65*D11</f>
        <v>1958.6</v>
      </c>
    </row>
    <row r="12" spans="1:5" ht="15.75">
      <c r="A12" s="30"/>
      <c r="B12" s="10" t="s">
        <v>84</v>
      </c>
      <c r="C12" s="5" t="s">
        <v>10</v>
      </c>
      <c r="D12" s="7">
        <v>1</v>
      </c>
      <c r="E12" s="18">
        <f>756.94*D12</f>
        <v>756.94</v>
      </c>
    </row>
    <row r="13" spans="1:5" ht="15.75">
      <c r="A13" s="30"/>
      <c r="B13" s="8" t="s">
        <v>41</v>
      </c>
      <c r="C13" s="5" t="s">
        <v>23</v>
      </c>
      <c r="D13" s="7"/>
      <c r="E13" s="18">
        <f>4670.09*D13</f>
        <v>0</v>
      </c>
    </row>
    <row r="14" spans="1:5" ht="15.75">
      <c r="A14" s="30"/>
      <c r="B14" s="11" t="s">
        <v>37</v>
      </c>
      <c r="C14" s="5" t="s">
        <v>15</v>
      </c>
      <c r="D14" s="7">
        <v>1</v>
      </c>
      <c r="E14" s="18">
        <f>497.45*D14</f>
        <v>497.45</v>
      </c>
    </row>
    <row r="15" spans="1:5" ht="15.75">
      <c r="A15" s="30"/>
      <c r="B15" s="11" t="s">
        <v>39</v>
      </c>
      <c r="C15" s="5" t="s">
        <v>15</v>
      </c>
      <c r="D15" s="7">
        <v>1</v>
      </c>
      <c r="E15" s="18">
        <f>305.33*D15</f>
        <v>305.33</v>
      </c>
    </row>
    <row r="16" spans="1:5" ht="15.75">
      <c r="A16" s="29" t="s">
        <v>131</v>
      </c>
      <c r="B16" s="8" t="s">
        <v>58</v>
      </c>
      <c r="C16" s="5" t="s">
        <v>15</v>
      </c>
      <c r="D16" s="7">
        <v>1</v>
      </c>
      <c r="E16" s="18">
        <f>92.12*D16</f>
        <v>92.12</v>
      </c>
    </row>
    <row r="17" spans="1:5" ht="15.75">
      <c r="A17" s="30"/>
      <c r="B17" s="8" t="s">
        <v>59</v>
      </c>
      <c r="C17" s="5" t="s">
        <v>15</v>
      </c>
      <c r="D17" s="7"/>
      <c r="E17" s="18">
        <f>546.92*D17</f>
        <v>0</v>
      </c>
    </row>
    <row r="18" spans="1:5" ht="15.75">
      <c r="A18" s="31"/>
      <c r="B18" s="8" t="s">
        <v>60</v>
      </c>
      <c r="C18" s="5" t="s">
        <v>65</v>
      </c>
      <c r="D18" s="22">
        <v>2.133</v>
      </c>
      <c r="E18" s="19">
        <f>258.31*D18</f>
        <v>550.97523</v>
      </c>
    </row>
    <row r="19" spans="1:5" ht="15.75">
      <c r="A19" s="1"/>
      <c r="B19" s="1"/>
      <c r="C19" s="1"/>
      <c r="D19" s="2"/>
      <c r="E19" s="25">
        <f>SUM(E7:E18)</f>
        <v>9226.025230000001</v>
      </c>
    </row>
  </sheetData>
  <sheetProtection/>
  <mergeCells count="4">
    <mergeCell ref="A7:A8"/>
    <mergeCell ref="A9:A10"/>
    <mergeCell ref="A11:A15"/>
    <mergeCell ref="A16:A1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27.00390625" style="0" customWidth="1"/>
    <col min="2" max="2" width="39.00390625" style="0" customWidth="1"/>
    <col min="3" max="5" width="11.7109375" style="0" customWidth="1"/>
  </cols>
  <sheetData>
    <row r="2" spans="1:5" ht="15.75">
      <c r="A2" s="1"/>
      <c r="B2" s="1" t="s">
        <v>156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7.5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41" t="s">
        <v>134</v>
      </c>
      <c r="B6" s="8" t="s">
        <v>21</v>
      </c>
      <c r="C6" s="5" t="s">
        <v>7</v>
      </c>
      <c r="D6" s="7">
        <v>2</v>
      </c>
      <c r="E6" s="19">
        <f>789.55*D6</f>
        <v>1579.1</v>
      </c>
    </row>
    <row r="7" spans="1:5" ht="15.75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5.75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15.75">
      <c r="A9" s="30"/>
      <c r="B9" s="8" t="s">
        <v>43</v>
      </c>
      <c r="C9" s="5" t="s">
        <v>82</v>
      </c>
      <c r="D9" s="7">
        <v>7</v>
      </c>
      <c r="E9" s="18">
        <f>4117.15/7*D9</f>
        <v>4117.15</v>
      </c>
    </row>
    <row r="10" spans="1:5" ht="15.75">
      <c r="A10" s="29" t="s">
        <v>139</v>
      </c>
      <c r="B10" s="8" t="s">
        <v>47</v>
      </c>
      <c r="C10" s="5" t="s">
        <v>10</v>
      </c>
      <c r="D10" s="7">
        <v>4</v>
      </c>
      <c r="E10" s="18">
        <f>489.65*D10</f>
        <v>1958.6</v>
      </c>
    </row>
    <row r="11" spans="1:5" ht="15.75">
      <c r="A11" s="30"/>
      <c r="B11" s="10" t="s">
        <v>84</v>
      </c>
      <c r="C11" s="5" t="s">
        <v>10</v>
      </c>
      <c r="D11" s="7">
        <f>2</f>
        <v>2</v>
      </c>
      <c r="E11" s="18">
        <f>756.94*D11</f>
        <v>1513.88</v>
      </c>
    </row>
    <row r="12" spans="1:5" ht="15.75">
      <c r="A12" s="30"/>
      <c r="B12" s="8" t="s">
        <v>41</v>
      </c>
      <c r="C12" s="5" t="s">
        <v>23</v>
      </c>
      <c r="D12" s="7"/>
      <c r="E12" s="18">
        <f>4670.09*D12</f>
        <v>0</v>
      </c>
    </row>
    <row r="13" spans="1:5" ht="15.75">
      <c r="A13" s="30"/>
      <c r="B13" s="11" t="s">
        <v>37</v>
      </c>
      <c r="C13" s="5" t="s">
        <v>15</v>
      </c>
      <c r="D13" s="7">
        <v>2</v>
      </c>
      <c r="E13" s="18">
        <f>497.45*D13</f>
        <v>994.9</v>
      </c>
    </row>
    <row r="14" spans="1:5" ht="15.75">
      <c r="A14" s="30"/>
      <c r="B14" s="11" t="s">
        <v>39</v>
      </c>
      <c r="C14" s="5" t="s">
        <v>15</v>
      </c>
      <c r="D14" s="7">
        <v>2</v>
      </c>
      <c r="E14" s="18">
        <f>305.33*D14</f>
        <v>610.66</v>
      </c>
    </row>
    <row r="15" spans="1:5" ht="15.75">
      <c r="A15" s="30"/>
      <c r="B15" s="8" t="s">
        <v>50</v>
      </c>
      <c r="C15" s="5" t="s">
        <v>10</v>
      </c>
      <c r="D15" s="7">
        <f>0.5+2+0.5</f>
        <v>3</v>
      </c>
      <c r="E15" s="19">
        <f>890.37*D15</f>
        <v>2671.11</v>
      </c>
    </row>
    <row r="16" spans="1:5" ht="15.75">
      <c r="A16" s="31"/>
      <c r="B16" s="8" t="s">
        <v>110</v>
      </c>
      <c r="C16" s="5" t="s">
        <v>15</v>
      </c>
      <c r="D16" s="7">
        <v>1</v>
      </c>
      <c r="E16" s="18">
        <f>1824.71*D16</f>
        <v>1824.71</v>
      </c>
    </row>
    <row r="17" spans="1:5" ht="15.75">
      <c r="A17" s="29" t="s">
        <v>131</v>
      </c>
      <c r="B17" s="12" t="s">
        <v>95</v>
      </c>
      <c r="C17" s="5" t="s">
        <v>15</v>
      </c>
      <c r="D17" s="7"/>
      <c r="E17" s="18">
        <f>3384.95*D17</f>
        <v>0</v>
      </c>
    </row>
    <row r="18" spans="1:5" ht="15.75">
      <c r="A18" s="30"/>
      <c r="B18" s="8" t="s">
        <v>58</v>
      </c>
      <c r="C18" s="5" t="s">
        <v>15</v>
      </c>
      <c r="D18" s="7">
        <v>2</v>
      </c>
      <c r="E18" s="18">
        <f>92.12*D18</f>
        <v>184.24</v>
      </c>
    </row>
    <row r="19" spans="1:5" ht="15.75">
      <c r="A19" s="31"/>
      <c r="B19" s="8" t="s">
        <v>60</v>
      </c>
      <c r="C19" s="5" t="s">
        <v>65</v>
      </c>
      <c r="D19" s="22">
        <v>3.287</v>
      </c>
      <c r="E19" s="19">
        <f>258.31*D19</f>
        <v>849.06497</v>
      </c>
    </row>
    <row r="20" spans="1:5" ht="41.25" customHeight="1">
      <c r="A20" s="29" t="s">
        <v>140</v>
      </c>
      <c r="B20" s="6" t="s">
        <v>96</v>
      </c>
      <c r="C20" s="5"/>
      <c r="D20" s="7">
        <v>10</v>
      </c>
      <c r="E20" s="19">
        <f>921.35*D20</f>
        <v>9213.5</v>
      </c>
    </row>
    <row r="21" spans="1:5" ht="15.75">
      <c r="A21" s="31"/>
      <c r="B21" s="8" t="s">
        <v>97</v>
      </c>
      <c r="C21" s="5" t="s">
        <v>19</v>
      </c>
      <c r="D21" s="7"/>
      <c r="E21" s="19">
        <f>1351.97*D21</f>
        <v>0</v>
      </c>
    </row>
    <row r="22" spans="1:5" ht="15.75">
      <c r="A22" s="1"/>
      <c r="B22" s="1"/>
      <c r="C22" s="1"/>
      <c r="D22" s="2"/>
      <c r="E22" s="25">
        <f>SUM(E6:E21)</f>
        <v>25516.914969999998</v>
      </c>
    </row>
  </sheetData>
  <sheetProtection/>
  <mergeCells count="5">
    <mergeCell ref="A6:A7"/>
    <mergeCell ref="A8:A9"/>
    <mergeCell ref="A10:A16"/>
    <mergeCell ref="A17:A19"/>
    <mergeCell ref="A20:A2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2.140625" style="0" customWidth="1"/>
    <col min="2" max="2" width="18.7109375" style="0" customWidth="1"/>
    <col min="3" max="5" width="13.57421875" style="0" customWidth="1"/>
  </cols>
  <sheetData>
    <row r="3" spans="1:5" ht="15.75">
      <c r="A3" s="1"/>
      <c r="B3" s="1" t="s">
        <v>157</v>
      </c>
      <c r="C3" s="1"/>
      <c r="D3" s="2"/>
      <c r="E3" s="1"/>
    </row>
    <row r="4" spans="1:5" ht="15.75">
      <c r="A4" s="1"/>
      <c r="B4" s="1" t="s">
        <v>150</v>
      </c>
      <c r="C4" s="1"/>
      <c r="D4" s="2"/>
      <c r="E4" s="1"/>
    </row>
    <row r="5" spans="1:5" ht="15.75">
      <c r="A5" s="1"/>
      <c r="B5" s="15"/>
      <c r="C5" s="1"/>
      <c r="D5" s="2"/>
      <c r="E5" s="1"/>
    </row>
    <row r="6" spans="1:5" ht="15.75">
      <c r="A6" s="1"/>
      <c r="B6" s="1"/>
      <c r="C6" s="1"/>
      <c r="D6" s="2"/>
      <c r="E6" s="1"/>
    </row>
    <row r="7" spans="1:5" ht="45.75" customHeight="1">
      <c r="A7" s="4" t="s">
        <v>0</v>
      </c>
      <c r="B7" s="5" t="s">
        <v>1</v>
      </c>
      <c r="C7" s="4" t="s">
        <v>2</v>
      </c>
      <c r="D7" s="4" t="s">
        <v>102</v>
      </c>
      <c r="E7" s="20"/>
    </row>
    <row r="8" spans="1:5" ht="15.75">
      <c r="A8" s="29" t="s">
        <v>158</v>
      </c>
      <c r="B8" s="8" t="s">
        <v>147</v>
      </c>
      <c r="C8" s="5" t="s">
        <v>15</v>
      </c>
      <c r="D8" s="7"/>
      <c r="E8" s="9">
        <v>40991</v>
      </c>
    </row>
    <row r="9" spans="1:5" ht="44.25" customHeight="1">
      <c r="A9" s="30"/>
      <c r="B9" s="6" t="s">
        <v>75</v>
      </c>
      <c r="C9" s="5" t="s">
        <v>31</v>
      </c>
      <c r="D9" s="7"/>
      <c r="E9" s="9"/>
    </row>
    <row r="10" spans="1:5" ht="60.75" customHeight="1">
      <c r="A10" s="31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25">
        <f>SUM(E8:E10)</f>
        <v>40991</v>
      </c>
    </row>
  </sheetData>
  <sheetProtection/>
  <mergeCells count="1">
    <mergeCell ref="A8:A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140625" style="0" customWidth="1"/>
    <col min="2" max="2" width="38.7109375" style="0" customWidth="1"/>
    <col min="3" max="5" width="12.28125" style="0" customWidth="1"/>
  </cols>
  <sheetData>
    <row r="2" spans="1:5" ht="15.75">
      <c r="A2" s="1"/>
      <c r="B2" s="1" t="s">
        <v>159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6.2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44" t="s">
        <v>129</v>
      </c>
      <c r="B7" s="8" t="s">
        <v>21</v>
      </c>
      <c r="C7" s="5" t="s">
        <v>7</v>
      </c>
      <c r="D7" s="7">
        <v>2</v>
      </c>
      <c r="E7" s="19">
        <f>789.55*D7</f>
        <v>1579.1</v>
      </c>
    </row>
    <row r="8" spans="1:5" ht="15.75">
      <c r="A8" s="45"/>
      <c r="B8" s="8" t="s">
        <v>22</v>
      </c>
      <c r="C8" s="5" t="s">
        <v>23</v>
      </c>
      <c r="D8" s="7"/>
      <c r="E8" s="18">
        <f>756.87*D8</f>
        <v>0</v>
      </c>
    </row>
    <row r="9" spans="1:5" ht="15.75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15.75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5" ht="15.75">
      <c r="A11" s="29" t="s">
        <v>132</v>
      </c>
      <c r="B11" s="8" t="s">
        <v>47</v>
      </c>
      <c r="C11" s="5" t="s">
        <v>10</v>
      </c>
      <c r="D11" s="7">
        <f>8</f>
        <v>8</v>
      </c>
      <c r="E11" s="18">
        <f>489.65*D11</f>
        <v>3917.2</v>
      </c>
    </row>
    <row r="12" spans="1:5" ht="15.75">
      <c r="A12" s="30"/>
      <c r="B12" s="10" t="s">
        <v>84</v>
      </c>
      <c r="C12" s="5" t="s">
        <v>10</v>
      </c>
      <c r="D12" s="7">
        <v>2</v>
      </c>
      <c r="E12" s="19">
        <f>756.94*D12</f>
        <v>1513.88</v>
      </c>
    </row>
    <row r="13" spans="1:5" ht="15.75">
      <c r="A13" s="30"/>
      <c r="B13" s="8" t="s">
        <v>41</v>
      </c>
      <c r="C13" s="5" t="s">
        <v>23</v>
      </c>
      <c r="D13" s="7"/>
      <c r="E13" s="18">
        <f>4670.09*D13</f>
        <v>0</v>
      </c>
    </row>
    <row r="14" spans="1:5" ht="15.75">
      <c r="A14" s="30"/>
      <c r="B14" s="11" t="s">
        <v>37</v>
      </c>
      <c r="C14" s="5" t="s">
        <v>15</v>
      </c>
      <c r="D14" s="7">
        <v>2</v>
      </c>
      <c r="E14" s="18">
        <f>497.45*D14</f>
        <v>994.9</v>
      </c>
    </row>
    <row r="15" spans="1:5" ht="15.75">
      <c r="A15" s="30"/>
      <c r="B15" s="11" t="s">
        <v>39</v>
      </c>
      <c r="C15" s="5" t="s">
        <v>15</v>
      </c>
      <c r="D15" s="7">
        <v>2</v>
      </c>
      <c r="E15" s="18">
        <f>305.33*D15</f>
        <v>610.66</v>
      </c>
    </row>
    <row r="16" spans="1:5" ht="15.75">
      <c r="A16" s="30"/>
      <c r="B16" s="8" t="s">
        <v>50</v>
      </c>
      <c r="C16" s="5" t="s">
        <v>10</v>
      </c>
      <c r="D16" s="7">
        <f>1+2+0.5</f>
        <v>3.5</v>
      </c>
      <c r="E16" s="19">
        <f>890.37*D16</f>
        <v>3116.295</v>
      </c>
    </row>
    <row r="17" spans="1:5" ht="15.75">
      <c r="A17" s="29" t="s">
        <v>131</v>
      </c>
      <c r="B17" s="8" t="s">
        <v>54</v>
      </c>
      <c r="C17" s="5" t="s">
        <v>55</v>
      </c>
      <c r="D17" s="7"/>
      <c r="E17" s="9"/>
    </row>
    <row r="18" spans="1:5" ht="15.75">
      <c r="A18" s="30"/>
      <c r="B18" s="8" t="s">
        <v>58</v>
      </c>
      <c r="C18" s="5" t="s">
        <v>15</v>
      </c>
      <c r="D18" s="7">
        <v>2</v>
      </c>
      <c r="E18" s="18">
        <f>92.12*D18</f>
        <v>184.24</v>
      </c>
    </row>
    <row r="19" spans="1:5" ht="15.75">
      <c r="A19" s="31"/>
      <c r="B19" s="8" t="s">
        <v>60</v>
      </c>
      <c r="C19" s="5" t="s">
        <v>65</v>
      </c>
      <c r="D19" s="7">
        <v>3.94</v>
      </c>
      <c r="E19" s="19">
        <f>258.31*D19</f>
        <v>1017.7414</v>
      </c>
    </row>
    <row r="20" spans="1:5" ht="15.75">
      <c r="A20" s="44" t="s">
        <v>130</v>
      </c>
      <c r="B20" s="6" t="s">
        <v>96</v>
      </c>
      <c r="C20" s="5"/>
      <c r="D20" s="7">
        <v>37</v>
      </c>
      <c r="E20" s="19">
        <f>921.35*D20</f>
        <v>34089.950000000004</v>
      </c>
    </row>
    <row r="21" spans="1:5" ht="15.75">
      <c r="A21" s="45"/>
      <c r="B21" s="8" t="s">
        <v>97</v>
      </c>
      <c r="C21" s="5" t="s">
        <v>19</v>
      </c>
      <c r="D21" s="7"/>
      <c r="E21" s="19">
        <f>1351.97*D21</f>
        <v>0</v>
      </c>
    </row>
    <row r="22" spans="1:5" ht="15.75">
      <c r="A22" s="1"/>
      <c r="B22" s="1"/>
      <c r="C22" s="1"/>
      <c r="D22" s="2"/>
      <c r="E22" s="25">
        <f>SUM(E7:E21)</f>
        <v>51141.116400000006</v>
      </c>
    </row>
  </sheetData>
  <sheetProtection/>
  <mergeCells count="5">
    <mergeCell ref="A7:A8"/>
    <mergeCell ref="A9:A10"/>
    <mergeCell ref="A11:A16"/>
    <mergeCell ref="A17:A19"/>
    <mergeCell ref="A20:A2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1.421875" style="0" customWidth="1"/>
    <col min="2" max="2" width="31.57421875" style="0" customWidth="1"/>
    <col min="3" max="5" width="12.28125" style="0" customWidth="1"/>
  </cols>
  <sheetData>
    <row r="2" spans="1:5" ht="15.75">
      <c r="A2" s="1"/>
      <c r="B2" s="1" t="s">
        <v>160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4.75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29" t="s">
        <v>146</v>
      </c>
      <c r="B6" s="8" t="s">
        <v>147</v>
      </c>
      <c r="C6" s="5" t="s">
        <v>15</v>
      </c>
      <c r="D6" s="7"/>
      <c r="E6" s="9">
        <v>51406</v>
      </c>
    </row>
    <row r="7" spans="1:5" ht="36.75" customHeight="1">
      <c r="A7" s="30"/>
      <c r="B7" s="6" t="s">
        <v>75</v>
      </c>
      <c r="C7" s="5" t="s">
        <v>31</v>
      </c>
      <c r="D7" s="7"/>
      <c r="E7" s="9"/>
    </row>
    <row r="8" spans="1:5" ht="33.75" customHeight="1">
      <c r="A8" s="30"/>
      <c r="B8" s="6" t="s">
        <v>76</v>
      </c>
      <c r="C8" s="5" t="s">
        <v>15</v>
      </c>
      <c r="D8" s="7"/>
      <c r="E8" s="9">
        <f>200.29*D8</f>
        <v>0</v>
      </c>
    </row>
    <row r="9" spans="1:5" ht="65.25" customHeight="1">
      <c r="A9" s="31"/>
      <c r="B9" s="6" t="s">
        <v>30</v>
      </c>
      <c r="C9" s="5" t="s">
        <v>31</v>
      </c>
      <c r="D9" s="7"/>
      <c r="E9" s="9"/>
    </row>
    <row r="10" spans="1:5" ht="15.75">
      <c r="A10" s="1"/>
      <c r="B10" s="1"/>
      <c r="C10" s="1"/>
      <c r="D10" s="2"/>
      <c r="E10" s="25">
        <f>SUM(E6:E9)</f>
        <v>51406</v>
      </c>
    </row>
  </sheetData>
  <sheetProtection/>
  <mergeCells count="1">
    <mergeCell ref="A6:A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26.140625" style="0" customWidth="1"/>
    <col min="2" max="2" width="42.140625" style="0" customWidth="1"/>
    <col min="3" max="5" width="13.421875" style="0" customWidth="1"/>
  </cols>
  <sheetData>
    <row r="2" spans="1:5" ht="15.75">
      <c r="A2" s="1"/>
      <c r="B2" s="1" t="s">
        <v>161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1.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44" t="s">
        <v>129</v>
      </c>
      <c r="B6" s="8" t="s">
        <v>21</v>
      </c>
      <c r="C6" s="5" t="s">
        <v>7</v>
      </c>
      <c r="D6" s="7">
        <v>2</v>
      </c>
      <c r="E6" s="18">
        <f>789.55*D6</f>
        <v>1579.1</v>
      </c>
    </row>
    <row r="7" spans="1:5" ht="15.75">
      <c r="A7" s="45"/>
      <c r="B7" s="8" t="s">
        <v>22</v>
      </c>
      <c r="C7" s="5" t="s">
        <v>23</v>
      </c>
      <c r="D7" s="7"/>
      <c r="E7" s="18">
        <f>756.87*D7</f>
        <v>0</v>
      </c>
    </row>
    <row r="8" spans="1:5" ht="15.75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15.75">
      <c r="A9" s="30"/>
      <c r="B9" s="8" t="s">
        <v>43</v>
      </c>
      <c r="C9" s="5" t="s">
        <v>82</v>
      </c>
      <c r="D9" s="7">
        <v>14</v>
      </c>
      <c r="E9" s="18">
        <f>4117.15/7*D9</f>
        <v>8234.3</v>
      </c>
    </row>
    <row r="10" spans="1:5" ht="15.75">
      <c r="A10" s="29" t="s">
        <v>139</v>
      </c>
      <c r="B10" s="8" t="s">
        <v>47</v>
      </c>
      <c r="C10" s="5" t="s">
        <v>10</v>
      </c>
      <c r="D10" s="7">
        <v>8</v>
      </c>
      <c r="E10" s="18">
        <f>489.65*D10</f>
        <v>3917.2</v>
      </c>
    </row>
    <row r="11" spans="1:5" ht="15.75">
      <c r="A11" s="30"/>
      <c r="B11" s="10" t="s">
        <v>84</v>
      </c>
      <c r="C11" s="5" t="s">
        <v>10</v>
      </c>
      <c r="D11" s="7">
        <v>4</v>
      </c>
      <c r="E11" s="18">
        <f>756.94*D11</f>
        <v>3027.76</v>
      </c>
    </row>
    <row r="12" spans="1:5" ht="15.75">
      <c r="A12" s="30"/>
      <c r="B12" s="8" t="s">
        <v>41</v>
      </c>
      <c r="C12" s="5" t="s">
        <v>23</v>
      </c>
      <c r="D12" s="7"/>
      <c r="E12" s="18">
        <f>4670.09*D12</f>
        <v>0</v>
      </c>
    </row>
    <row r="13" spans="1:5" ht="15.75">
      <c r="A13" s="30"/>
      <c r="B13" s="11" t="s">
        <v>37</v>
      </c>
      <c r="C13" s="5" t="s">
        <v>15</v>
      </c>
      <c r="D13" s="7">
        <v>2</v>
      </c>
      <c r="E13" s="18">
        <f>497.45*D13</f>
        <v>994.9</v>
      </c>
    </row>
    <row r="14" spans="1:5" ht="15.75">
      <c r="A14" s="30"/>
      <c r="B14" s="11" t="s">
        <v>39</v>
      </c>
      <c r="C14" s="5" t="s">
        <v>15</v>
      </c>
      <c r="D14" s="7">
        <f>2</f>
        <v>2</v>
      </c>
      <c r="E14" s="18">
        <f>305.33*D14</f>
        <v>610.66</v>
      </c>
    </row>
    <row r="15" spans="1:5" ht="15.75">
      <c r="A15" s="30"/>
      <c r="B15" s="8" t="s">
        <v>50</v>
      </c>
      <c r="C15" s="5" t="s">
        <v>10</v>
      </c>
      <c r="D15" s="7">
        <v>6</v>
      </c>
      <c r="E15" s="19">
        <f>890.37*D15</f>
        <v>5342.22</v>
      </c>
    </row>
    <row r="16" spans="1:5" ht="15.75">
      <c r="A16" s="29" t="s">
        <v>131</v>
      </c>
      <c r="B16" s="8" t="s">
        <v>54</v>
      </c>
      <c r="C16" s="5" t="s">
        <v>55</v>
      </c>
      <c r="D16" s="7"/>
      <c r="E16" s="9"/>
    </row>
    <row r="17" spans="1:5" ht="15.75">
      <c r="A17" s="30"/>
      <c r="B17" s="8" t="s">
        <v>58</v>
      </c>
      <c r="C17" s="5" t="s">
        <v>15</v>
      </c>
      <c r="D17" s="7">
        <v>1</v>
      </c>
      <c r="E17" s="18">
        <f>92.12*D17</f>
        <v>92.12</v>
      </c>
    </row>
    <row r="18" spans="1:5" ht="15.75">
      <c r="A18" s="30"/>
      <c r="B18" s="8" t="s">
        <v>59</v>
      </c>
      <c r="C18" s="5" t="s">
        <v>15</v>
      </c>
      <c r="D18" s="7"/>
      <c r="E18" s="18">
        <f>546.92*D18</f>
        <v>0</v>
      </c>
    </row>
    <row r="19" spans="1:5" ht="15.75">
      <c r="A19" s="31"/>
      <c r="B19" s="8" t="s">
        <v>60</v>
      </c>
      <c r="C19" s="5" t="s">
        <v>65</v>
      </c>
      <c r="D19" s="22">
        <v>1.094</v>
      </c>
      <c r="E19" s="19">
        <f>258.31*D19</f>
        <v>282.59114</v>
      </c>
    </row>
    <row r="20" spans="1:5" ht="32.25" customHeight="1">
      <c r="A20" s="29" t="s">
        <v>140</v>
      </c>
      <c r="B20" s="6" t="s">
        <v>96</v>
      </c>
      <c r="C20" s="5"/>
      <c r="D20" s="7">
        <v>30</v>
      </c>
      <c r="E20" s="19">
        <f>921.35*D20</f>
        <v>27640.5</v>
      </c>
    </row>
    <row r="21" spans="1:5" ht="15.75">
      <c r="A21" s="31"/>
      <c r="B21" s="8" t="s">
        <v>97</v>
      </c>
      <c r="C21" s="5" t="s">
        <v>19</v>
      </c>
      <c r="D21" s="7">
        <v>3</v>
      </c>
      <c r="E21" s="19">
        <f>1351.97*D21</f>
        <v>4055.91</v>
      </c>
    </row>
    <row r="22" spans="1:5" ht="15.75">
      <c r="A22" s="1"/>
      <c r="B22" s="1"/>
      <c r="C22" s="1"/>
      <c r="D22" s="2"/>
      <c r="E22" s="25">
        <f>SUM(E6:E21)</f>
        <v>55777.26114</v>
      </c>
    </row>
  </sheetData>
  <sheetProtection/>
  <mergeCells count="5">
    <mergeCell ref="A6:A7"/>
    <mergeCell ref="A8:A9"/>
    <mergeCell ref="A10:A15"/>
    <mergeCell ref="A16:A19"/>
    <mergeCell ref="A20:A2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2.140625" style="0" customWidth="1"/>
    <col min="2" max="2" width="37.7109375" style="0" customWidth="1"/>
    <col min="3" max="5" width="11.421875" style="0" customWidth="1"/>
  </cols>
  <sheetData>
    <row r="2" spans="1:5" ht="15.75">
      <c r="A2" s="1"/>
      <c r="B2" s="1" t="s">
        <v>162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8.7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44" t="s">
        <v>129</v>
      </c>
      <c r="B7" s="8" t="s">
        <v>21</v>
      </c>
      <c r="C7" s="5" t="s">
        <v>7</v>
      </c>
      <c r="D7" s="7">
        <v>2</v>
      </c>
      <c r="E7" s="19">
        <f>789.55*D7</f>
        <v>1579.1</v>
      </c>
    </row>
    <row r="8" spans="1:5" ht="15.75">
      <c r="A8" s="45"/>
      <c r="B8" s="8" t="s">
        <v>22</v>
      </c>
      <c r="C8" s="5" t="s">
        <v>23</v>
      </c>
      <c r="D8" s="7"/>
      <c r="E8" s="18">
        <f>756.87*D8</f>
        <v>0</v>
      </c>
    </row>
    <row r="9" spans="1:5" ht="15.75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15.75">
      <c r="A10" s="30"/>
      <c r="B10" s="8" t="s">
        <v>43</v>
      </c>
      <c r="C10" s="5" t="s">
        <v>82</v>
      </c>
      <c r="D10" s="7">
        <v>14</v>
      </c>
      <c r="E10" s="19">
        <f>4117.15/7*D10</f>
        <v>8234.3</v>
      </c>
    </row>
    <row r="11" spans="1:5" ht="15.75">
      <c r="A11" s="29" t="s">
        <v>139</v>
      </c>
      <c r="B11" s="8" t="s">
        <v>47</v>
      </c>
      <c r="C11" s="5" t="s">
        <v>10</v>
      </c>
      <c r="D11" s="7">
        <v>8</v>
      </c>
      <c r="E11" s="18">
        <f>489.65*D11</f>
        <v>3917.2</v>
      </c>
    </row>
    <row r="12" spans="1:5" ht="15.75">
      <c r="A12" s="30"/>
      <c r="B12" s="10" t="s">
        <v>84</v>
      </c>
      <c r="C12" s="5" t="s">
        <v>10</v>
      </c>
      <c r="D12" s="7">
        <v>4</v>
      </c>
      <c r="E12" s="18">
        <f>756.94*D12</f>
        <v>3027.76</v>
      </c>
    </row>
    <row r="13" spans="1:5" ht="15.75">
      <c r="A13" s="30"/>
      <c r="B13" s="8" t="s">
        <v>41</v>
      </c>
      <c r="C13" s="5" t="s">
        <v>23</v>
      </c>
      <c r="D13" s="7"/>
      <c r="E13" s="18">
        <f>4670.09*D13</f>
        <v>0</v>
      </c>
    </row>
    <row r="14" spans="1:5" ht="15.75">
      <c r="A14" s="30"/>
      <c r="B14" s="11" t="s">
        <v>37</v>
      </c>
      <c r="C14" s="5" t="s">
        <v>15</v>
      </c>
      <c r="D14" s="7">
        <v>2</v>
      </c>
      <c r="E14" s="18">
        <f>497.45*D14</f>
        <v>994.9</v>
      </c>
    </row>
    <row r="15" spans="1:5" ht="15.75">
      <c r="A15" s="30"/>
      <c r="B15" s="11" t="s">
        <v>39</v>
      </c>
      <c r="C15" s="5" t="s">
        <v>15</v>
      </c>
      <c r="D15" s="7">
        <v>2</v>
      </c>
      <c r="E15" s="18">
        <f>305.33*D15</f>
        <v>610.66</v>
      </c>
    </row>
    <row r="16" spans="1:5" ht="15.75">
      <c r="A16" s="30"/>
      <c r="B16" s="8" t="s">
        <v>50</v>
      </c>
      <c r="C16" s="5" t="s">
        <v>10</v>
      </c>
      <c r="D16" s="7">
        <v>5</v>
      </c>
      <c r="E16" s="19">
        <f>890.37*D16</f>
        <v>4451.85</v>
      </c>
    </row>
    <row r="17" spans="1:5" ht="15.75">
      <c r="A17" s="31"/>
      <c r="B17" s="8" t="s">
        <v>110</v>
      </c>
      <c r="C17" s="5" t="s">
        <v>15</v>
      </c>
      <c r="D17" s="7">
        <v>1</v>
      </c>
      <c r="E17" s="18">
        <f>1824.71*D17</f>
        <v>1824.71</v>
      </c>
    </row>
    <row r="18" spans="1:5" ht="15.75">
      <c r="A18" s="29" t="s">
        <v>131</v>
      </c>
      <c r="B18" s="8" t="s">
        <v>54</v>
      </c>
      <c r="C18" s="5" t="s">
        <v>55</v>
      </c>
      <c r="D18" s="7"/>
      <c r="E18" s="9"/>
    </row>
    <row r="19" spans="1:5" ht="15.75">
      <c r="A19" s="30"/>
      <c r="B19" s="8" t="s">
        <v>58</v>
      </c>
      <c r="C19" s="5" t="s">
        <v>15</v>
      </c>
      <c r="D19" s="7">
        <v>2</v>
      </c>
      <c r="E19" s="18">
        <f>92.12*D19</f>
        <v>184.24</v>
      </c>
    </row>
    <row r="20" spans="1:5" ht="15.75">
      <c r="A20" s="30"/>
      <c r="B20" s="8" t="s">
        <v>59</v>
      </c>
      <c r="C20" s="5" t="s">
        <v>15</v>
      </c>
      <c r="D20" s="7">
        <v>1</v>
      </c>
      <c r="E20" s="18">
        <f>546.92*D20</f>
        <v>546.92</v>
      </c>
    </row>
    <row r="21" spans="1:5" ht="15.75">
      <c r="A21" s="31"/>
      <c r="B21" s="8" t="s">
        <v>60</v>
      </c>
      <c r="C21" s="5" t="s">
        <v>65</v>
      </c>
      <c r="D21" s="22">
        <v>3.81</v>
      </c>
      <c r="E21" s="19">
        <f>258.31*D21</f>
        <v>984.1611</v>
      </c>
    </row>
    <row r="22" spans="1:5" ht="32.25" customHeight="1">
      <c r="A22" s="32" t="s">
        <v>140</v>
      </c>
      <c r="B22" s="6" t="s">
        <v>96</v>
      </c>
      <c r="C22" s="5"/>
      <c r="D22" s="7">
        <v>15</v>
      </c>
      <c r="E22" s="19">
        <f>921.35*D22</f>
        <v>13820.25</v>
      </c>
    </row>
    <row r="23" spans="1:5" ht="15.75">
      <c r="A23" s="34"/>
      <c r="B23" s="8" t="s">
        <v>163</v>
      </c>
      <c r="C23" s="5" t="s">
        <v>23</v>
      </c>
      <c r="D23" s="7">
        <v>1</v>
      </c>
      <c r="E23" s="9">
        <v>11745</v>
      </c>
    </row>
    <row r="24" spans="1:5" ht="15.75">
      <c r="A24" s="1"/>
      <c r="B24" s="1"/>
      <c r="C24" s="1"/>
      <c r="D24" s="2"/>
      <c r="E24" s="25">
        <f>SUM(E7:E23)</f>
        <v>51921.051100000004</v>
      </c>
    </row>
  </sheetData>
  <sheetProtection/>
  <mergeCells count="5">
    <mergeCell ref="A7:A8"/>
    <mergeCell ref="A9:A10"/>
    <mergeCell ref="A11:A17"/>
    <mergeCell ref="A18:A21"/>
    <mergeCell ref="A22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B17" sqref="B17:E17"/>
    </sheetView>
  </sheetViews>
  <sheetFormatPr defaultColWidth="9.140625" defaultRowHeight="12.75"/>
  <cols>
    <col min="1" max="1" width="24.140625" style="3" customWidth="1"/>
    <col min="2" max="2" width="35.28125" style="3" customWidth="1"/>
    <col min="3" max="3" width="7.8515625" style="3" customWidth="1"/>
    <col min="4" max="4" width="9.7109375" style="13" customWidth="1"/>
    <col min="5" max="5" width="11.7109375" style="3" customWidth="1"/>
    <col min="6" max="16384" width="9.140625" style="3" customWidth="1"/>
  </cols>
  <sheetData>
    <row r="1" spans="1:5" ht="18.75" customHeight="1">
      <c r="A1" s="1"/>
      <c r="B1" s="1" t="s">
        <v>113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2.5" customHeight="1">
      <c r="A6" s="24" t="s">
        <v>142</v>
      </c>
      <c r="B6" s="6" t="s">
        <v>143</v>
      </c>
      <c r="C6" s="5" t="s">
        <v>7</v>
      </c>
      <c r="D6" s="7">
        <v>20</v>
      </c>
      <c r="E6" s="19">
        <f>731.31*D6</f>
        <v>14626.199999999999</v>
      </c>
    </row>
    <row r="7" spans="1:5" ht="18" customHeight="1">
      <c r="A7" s="41" t="s">
        <v>134</v>
      </c>
      <c r="B7" s="8" t="s">
        <v>21</v>
      </c>
      <c r="C7" s="5" t="s">
        <v>7</v>
      </c>
      <c r="D7" s="7">
        <v>1.2</v>
      </c>
      <c r="E7" s="19">
        <f>789.55*D7</f>
        <v>947.4599999999999</v>
      </c>
    </row>
    <row r="8" spans="1:5" ht="18" customHeight="1">
      <c r="A8" s="42"/>
      <c r="B8" s="8" t="s">
        <v>22</v>
      </c>
      <c r="C8" s="5" t="s">
        <v>23</v>
      </c>
      <c r="D8" s="7"/>
      <c r="E8" s="18">
        <f>756.87*D8</f>
        <v>0</v>
      </c>
    </row>
    <row r="9" spans="1:5" ht="16.5" customHeight="1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21" customHeight="1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5" ht="18" customHeight="1">
      <c r="A11" s="31"/>
      <c r="B11" s="8" t="s">
        <v>44</v>
      </c>
      <c r="C11" s="5" t="s">
        <v>10</v>
      </c>
      <c r="D11" s="7"/>
      <c r="E11" s="14">
        <f>220.94*D11</f>
        <v>0</v>
      </c>
    </row>
    <row r="12" spans="1:5" ht="18" customHeight="1">
      <c r="A12" s="29" t="s">
        <v>139</v>
      </c>
      <c r="B12" s="8" t="s">
        <v>47</v>
      </c>
      <c r="C12" s="5" t="s">
        <v>10</v>
      </c>
      <c r="D12" s="7">
        <v>8</v>
      </c>
      <c r="E12" s="18">
        <f>489.65*D12</f>
        <v>3917.2</v>
      </c>
    </row>
    <row r="13" spans="1:5" ht="18.75" customHeight="1">
      <c r="A13" s="30"/>
      <c r="B13" s="10" t="s">
        <v>84</v>
      </c>
      <c r="C13" s="5" t="s">
        <v>10</v>
      </c>
      <c r="D13" s="7">
        <v>4</v>
      </c>
      <c r="E13" s="18">
        <f>756.94*D13</f>
        <v>3027.76</v>
      </c>
    </row>
    <row r="14" spans="1:5" ht="20.25" customHeight="1">
      <c r="A14" s="30"/>
      <c r="B14" s="8" t="s">
        <v>41</v>
      </c>
      <c r="C14" s="5" t="s">
        <v>23</v>
      </c>
      <c r="D14" s="7"/>
      <c r="E14" s="18">
        <f>4670.09*D14</f>
        <v>0</v>
      </c>
    </row>
    <row r="15" spans="1:5" ht="18" customHeight="1">
      <c r="A15" s="30"/>
      <c r="B15" s="11" t="s">
        <v>37</v>
      </c>
      <c r="C15" s="5" t="s">
        <v>15</v>
      </c>
      <c r="D15" s="7">
        <v>2</v>
      </c>
      <c r="E15" s="18">
        <f>497.45*D15</f>
        <v>994.9</v>
      </c>
    </row>
    <row r="16" spans="1:5" ht="17.25" customHeight="1">
      <c r="A16" s="30"/>
      <c r="B16" s="11" t="s">
        <v>39</v>
      </c>
      <c r="C16" s="5" t="s">
        <v>15</v>
      </c>
      <c r="D16" s="7">
        <v>2</v>
      </c>
      <c r="E16" s="18">
        <f>305.33*D16</f>
        <v>610.66</v>
      </c>
    </row>
    <row r="17" spans="1:5" ht="18" customHeight="1">
      <c r="A17" s="30"/>
      <c r="B17" s="8" t="s">
        <v>141</v>
      </c>
      <c r="C17" s="5" t="s">
        <v>15</v>
      </c>
      <c r="D17" s="7">
        <v>1</v>
      </c>
      <c r="E17" s="18">
        <f>588.82*D17+9200</f>
        <v>9788.82</v>
      </c>
    </row>
    <row r="18" spans="1:5" ht="39" customHeight="1">
      <c r="A18" s="29" t="s">
        <v>131</v>
      </c>
      <c r="B18" s="8" t="s">
        <v>54</v>
      </c>
      <c r="C18" s="5" t="s">
        <v>55</v>
      </c>
      <c r="D18" s="7"/>
      <c r="E18" s="9"/>
    </row>
    <row r="19" spans="1:5" ht="15.75">
      <c r="A19" s="30"/>
      <c r="B19" s="8" t="s">
        <v>58</v>
      </c>
      <c r="C19" s="5" t="s">
        <v>15</v>
      </c>
      <c r="D19" s="7">
        <v>2</v>
      </c>
      <c r="E19" s="18">
        <f>92.12*D19</f>
        <v>184.24</v>
      </c>
    </row>
    <row r="20" spans="1:5" ht="15.75">
      <c r="A20" s="31"/>
      <c r="B20" s="8" t="s">
        <v>60</v>
      </c>
      <c r="C20" s="5" t="s">
        <v>65</v>
      </c>
      <c r="D20" s="22">
        <v>3.807</v>
      </c>
      <c r="E20" s="19">
        <f>258.31*D20</f>
        <v>983.38617</v>
      </c>
    </row>
    <row r="21" spans="1:5" ht="31.5">
      <c r="A21" s="29" t="s">
        <v>140</v>
      </c>
      <c r="B21" s="6" t="s">
        <v>96</v>
      </c>
      <c r="C21" s="5"/>
      <c r="D21" s="7">
        <v>10</v>
      </c>
      <c r="E21" s="19">
        <f>921.35*D21</f>
        <v>9213.5</v>
      </c>
    </row>
    <row r="22" spans="1:5" ht="15.75">
      <c r="A22" s="31"/>
      <c r="B22" s="8" t="s">
        <v>97</v>
      </c>
      <c r="C22" s="5" t="s">
        <v>19</v>
      </c>
      <c r="D22" s="7"/>
      <c r="E22" s="19">
        <f>1351.97*D22</f>
        <v>0</v>
      </c>
    </row>
    <row r="23" spans="1:5" ht="15.75">
      <c r="A23" s="1"/>
      <c r="B23" s="1"/>
      <c r="C23" s="1"/>
      <c r="D23" s="2"/>
      <c r="E23" s="25">
        <f>SUM(E6:E22)</f>
        <v>48411.27616999999</v>
      </c>
    </row>
  </sheetData>
  <sheetProtection/>
  <mergeCells count="5">
    <mergeCell ref="A9:A11"/>
    <mergeCell ref="A12:A17"/>
    <mergeCell ref="A18:A20"/>
    <mergeCell ref="A21:A22"/>
    <mergeCell ref="A7:A8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25.28125" style="0" customWidth="1"/>
    <col min="2" max="2" width="41.28125" style="0" customWidth="1"/>
    <col min="3" max="5" width="13.421875" style="0" customWidth="1"/>
  </cols>
  <sheetData>
    <row r="2" spans="1:5" ht="15.75">
      <c r="A2" s="1"/>
      <c r="B2" s="1" t="s">
        <v>164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0.25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4.75" customHeight="1">
      <c r="A6" s="40" t="s">
        <v>142</v>
      </c>
      <c r="B6" s="6" t="s">
        <v>13</v>
      </c>
      <c r="C6" s="5"/>
      <c r="D6" s="7"/>
      <c r="E6" s="8"/>
    </row>
    <row r="7" spans="1:5" ht="15.75">
      <c r="A7" s="40"/>
      <c r="B7" s="8" t="s">
        <v>14</v>
      </c>
      <c r="C7" s="5" t="s">
        <v>15</v>
      </c>
      <c r="D7" s="7">
        <f>1</f>
        <v>1</v>
      </c>
      <c r="E7" s="18">
        <f>734.88*D7</f>
        <v>734.88</v>
      </c>
    </row>
    <row r="8" spans="1:5" ht="15.75">
      <c r="A8" s="40"/>
      <c r="B8" s="8" t="s">
        <v>16</v>
      </c>
      <c r="C8" s="5" t="s">
        <v>15</v>
      </c>
      <c r="D8" s="7">
        <v>2</v>
      </c>
      <c r="E8" s="18">
        <f>498.86*D8</f>
        <v>997.72</v>
      </c>
    </row>
    <row r="9" spans="1:5" ht="15.75">
      <c r="A9" s="40"/>
      <c r="B9" s="8" t="s">
        <v>17</v>
      </c>
      <c r="C9" s="5" t="s">
        <v>10</v>
      </c>
      <c r="D9" s="7">
        <v>4</v>
      </c>
      <c r="E9" s="18">
        <f>658.58*D9</f>
        <v>2634.32</v>
      </c>
    </row>
    <row r="10" spans="1:5" ht="15.75">
      <c r="A10" s="44" t="s">
        <v>134</v>
      </c>
      <c r="B10" s="8" t="s">
        <v>21</v>
      </c>
      <c r="C10" s="5" t="s">
        <v>7</v>
      </c>
      <c r="D10" s="7">
        <v>2</v>
      </c>
      <c r="E10" s="19">
        <f>789.55*D10</f>
        <v>1579.1</v>
      </c>
    </row>
    <row r="11" spans="1:5" ht="15.75">
      <c r="A11" s="45"/>
      <c r="B11" s="8" t="s">
        <v>22</v>
      </c>
      <c r="C11" s="5" t="s">
        <v>23</v>
      </c>
      <c r="D11" s="7"/>
      <c r="E11" s="18">
        <f>756.87*D11</f>
        <v>0</v>
      </c>
    </row>
    <row r="12" spans="1:5" ht="15.75">
      <c r="A12" s="29" t="s">
        <v>133</v>
      </c>
      <c r="B12" s="8" t="s">
        <v>33</v>
      </c>
      <c r="C12" s="5" t="s">
        <v>10</v>
      </c>
      <c r="D12" s="7"/>
      <c r="E12" s="19">
        <f>1546.79*D12</f>
        <v>0</v>
      </c>
    </row>
    <row r="13" spans="1:5" ht="15.75">
      <c r="A13" s="30"/>
      <c r="B13" s="8" t="s">
        <v>43</v>
      </c>
      <c r="C13" s="5" t="s">
        <v>82</v>
      </c>
      <c r="D13" s="7">
        <v>7</v>
      </c>
      <c r="E13" s="18">
        <f>4117.15/7*D13</f>
        <v>4117.15</v>
      </c>
    </row>
    <row r="14" spans="1:5" ht="15.75">
      <c r="A14" s="29" t="s">
        <v>139</v>
      </c>
      <c r="B14" s="8" t="s">
        <v>47</v>
      </c>
      <c r="C14" s="5" t="s">
        <v>10</v>
      </c>
      <c r="D14" s="7"/>
      <c r="E14" s="18">
        <f>489.65*D14</f>
        <v>0</v>
      </c>
    </row>
    <row r="15" spans="1:5" ht="15.75">
      <c r="A15" s="30"/>
      <c r="B15" s="10" t="s">
        <v>84</v>
      </c>
      <c r="C15" s="5" t="s">
        <v>10</v>
      </c>
      <c r="D15" s="7">
        <v>2</v>
      </c>
      <c r="E15" s="18">
        <f>756.94*D15</f>
        <v>1513.88</v>
      </c>
    </row>
    <row r="16" spans="1:5" ht="15.75">
      <c r="A16" s="30"/>
      <c r="B16" s="8" t="s">
        <v>41</v>
      </c>
      <c r="C16" s="5" t="s">
        <v>23</v>
      </c>
      <c r="D16" s="7"/>
      <c r="E16" s="18">
        <f>4670.09*D16</f>
        <v>0</v>
      </c>
    </row>
    <row r="17" spans="1:5" ht="15.75">
      <c r="A17" s="30"/>
      <c r="B17" s="11" t="s">
        <v>37</v>
      </c>
      <c r="C17" s="5" t="s">
        <v>15</v>
      </c>
      <c r="D17" s="7">
        <v>2</v>
      </c>
      <c r="E17" s="18">
        <f>497.45*D17</f>
        <v>994.9</v>
      </c>
    </row>
    <row r="18" spans="1:5" ht="15.75">
      <c r="A18" s="30"/>
      <c r="B18" s="11" t="s">
        <v>39</v>
      </c>
      <c r="C18" s="5" t="s">
        <v>15</v>
      </c>
      <c r="D18" s="7">
        <v>2</v>
      </c>
      <c r="E18" s="18">
        <f>305.33*D18</f>
        <v>610.66</v>
      </c>
    </row>
    <row r="19" spans="1:5" ht="15.75">
      <c r="A19" s="30"/>
      <c r="B19" s="8" t="s">
        <v>50</v>
      </c>
      <c r="C19" s="5" t="s">
        <v>10</v>
      </c>
      <c r="D19" s="7"/>
      <c r="E19" s="19">
        <f>890.37*D19</f>
        <v>0</v>
      </c>
    </row>
    <row r="20" spans="1:5" ht="15.75">
      <c r="A20" s="29" t="s">
        <v>131</v>
      </c>
      <c r="B20" s="8" t="s">
        <v>54</v>
      </c>
      <c r="C20" s="5" t="s">
        <v>55</v>
      </c>
      <c r="D20" s="7"/>
      <c r="E20" s="9"/>
    </row>
    <row r="21" spans="1:5" ht="15.75">
      <c r="A21" s="30"/>
      <c r="B21" s="8" t="s">
        <v>58</v>
      </c>
      <c r="C21" s="5" t="s">
        <v>15</v>
      </c>
      <c r="D21" s="7">
        <v>2</v>
      </c>
      <c r="E21" s="18">
        <f>92.12*D21</f>
        <v>184.24</v>
      </c>
    </row>
    <row r="22" spans="1:5" ht="15.75">
      <c r="A22" s="31"/>
      <c r="B22" s="8" t="s">
        <v>60</v>
      </c>
      <c r="C22" s="5" t="s">
        <v>65</v>
      </c>
      <c r="D22" s="7">
        <v>3.14</v>
      </c>
      <c r="E22" s="19">
        <f>258.31*D22</f>
        <v>811.0934000000001</v>
      </c>
    </row>
    <row r="23" spans="1:5" ht="15.75">
      <c r="A23" s="29" t="s">
        <v>130</v>
      </c>
      <c r="B23" s="6" t="s">
        <v>96</v>
      </c>
      <c r="C23" s="5"/>
      <c r="D23" s="7">
        <v>15</v>
      </c>
      <c r="E23" s="19">
        <f>921.35*D23</f>
        <v>13820.25</v>
      </c>
    </row>
    <row r="24" spans="1:5" ht="15.75">
      <c r="A24" s="31"/>
      <c r="B24" s="8" t="s">
        <v>97</v>
      </c>
      <c r="C24" s="5" t="s">
        <v>19</v>
      </c>
      <c r="D24" s="7"/>
      <c r="E24" s="19">
        <f>1351.97*D24</f>
        <v>0</v>
      </c>
    </row>
    <row r="25" spans="1:5" ht="15.75">
      <c r="A25" s="1"/>
      <c r="B25" s="1"/>
      <c r="C25" s="1"/>
      <c r="D25" s="2"/>
      <c r="E25" s="25">
        <f>SUM(E6:E24)</f>
        <v>27998.193399999996</v>
      </c>
    </row>
  </sheetData>
  <sheetProtection/>
  <mergeCells count="6">
    <mergeCell ref="A6:A9"/>
    <mergeCell ref="A10:A11"/>
    <mergeCell ref="A12:A13"/>
    <mergeCell ref="A14:A19"/>
    <mergeCell ref="A20:A22"/>
    <mergeCell ref="A23:A2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0.8515625" style="0" customWidth="1"/>
    <col min="2" max="2" width="37.140625" style="0" customWidth="1"/>
    <col min="3" max="5" width="14.8515625" style="0" customWidth="1"/>
  </cols>
  <sheetData>
    <row r="2" spans="1:5" ht="15.75">
      <c r="A2" s="1"/>
      <c r="B2" s="1" t="s">
        <v>165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44" t="s">
        <v>134</v>
      </c>
      <c r="B7" s="8" t="s">
        <v>21</v>
      </c>
      <c r="C7" s="5" t="s">
        <v>7</v>
      </c>
      <c r="D7" s="7">
        <v>1.2</v>
      </c>
      <c r="E7" s="19">
        <f>789.55*D7</f>
        <v>947.4599999999999</v>
      </c>
    </row>
    <row r="8" spans="1:5" ht="15.75">
      <c r="A8" s="45"/>
      <c r="B8" s="8" t="s">
        <v>22</v>
      </c>
      <c r="C8" s="5" t="s">
        <v>23</v>
      </c>
      <c r="D8" s="7"/>
      <c r="E8" s="18">
        <f>756.87*D8</f>
        <v>0</v>
      </c>
    </row>
    <row r="9" spans="1:5" ht="15.75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15.75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5" ht="15.75">
      <c r="A11" s="30"/>
      <c r="B11" s="8" t="s">
        <v>41</v>
      </c>
      <c r="C11" s="5" t="s">
        <v>23</v>
      </c>
      <c r="D11" s="7"/>
      <c r="E11" s="18">
        <f>4670.09*D11</f>
        <v>0</v>
      </c>
    </row>
    <row r="12" spans="1:5" ht="15.75">
      <c r="A12" s="30"/>
      <c r="B12" s="11" t="s">
        <v>39</v>
      </c>
      <c r="C12" s="5" t="s">
        <v>15</v>
      </c>
      <c r="D12" s="7">
        <v>1</v>
      </c>
      <c r="E12" s="18">
        <f>305.33*D12</f>
        <v>305.33</v>
      </c>
    </row>
    <row r="13" spans="1:5" ht="15.75">
      <c r="A13" s="29" t="s">
        <v>145</v>
      </c>
      <c r="B13" s="8" t="s">
        <v>54</v>
      </c>
      <c r="C13" s="5" t="s">
        <v>55</v>
      </c>
      <c r="D13" s="7"/>
      <c r="E13" s="9"/>
    </row>
    <row r="14" spans="1:5" ht="15.75">
      <c r="A14" s="30"/>
      <c r="B14" s="8" t="s">
        <v>58</v>
      </c>
      <c r="C14" s="5" t="s">
        <v>15</v>
      </c>
      <c r="D14" s="7">
        <v>1</v>
      </c>
      <c r="E14" s="18">
        <f>92.12*D14</f>
        <v>92.12</v>
      </c>
    </row>
    <row r="15" spans="1:5" ht="15.75">
      <c r="A15" s="30"/>
      <c r="B15" s="8" t="s">
        <v>59</v>
      </c>
      <c r="C15" s="5" t="s">
        <v>15</v>
      </c>
      <c r="D15" s="7"/>
      <c r="E15" s="18">
        <f>546.92*D15</f>
        <v>0</v>
      </c>
    </row>
    <row r="16" spans="1:5" ht="15.75">
      <c r="A16" s="31"/>
      <c r="B16" s="8" t="s">
        <v>60</v>
      </c>
      <c r="C16" s="5" t="s">
        <v>65</v>
      </c>
      <c r="D16" s="22">
        <v>2.253</v>
      </c>
      <c r="E16" s="19">
        <f>258.31*D16</f>
        <v>581.97243</v>
      </c>
    </row>
    <row r="17" spans="1:5" ht="15.75">
      <c r="A17" s="1"/>
      <c r="B17" s="1"/>
      <c r="C17" s="1"/>
      <c r="D17" s="2"/>
      <c r="E17" s="25">
        <f>SUM(E7:E16)</f>
        <v>6044.032429999999</v>
      </c>
    </row>
  </sheetData>
  <sheetProtection/>
  <mergeCells count="4">
    <mergeCell ref="A7:A8"/>
    <mergeCell ref="A9:A10"/>
    <mergeCell ref="A11:A12"/>
    <mergeCell ref="A13:A1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2.7109375" style="0" customWidth="1"/>
    <col min="2" max="2" width="40.00390625" style="0" customWidth="1"/>
    <col min="3" max="5" width="12.57421875" style="0" customWidth="1"/>
  </cols>
  <sheetData>
    <row r="2" spans="1:5" ht="15.75">
      <c r="A2" s="1"/>
      <c r="B2" s="1" t="s">
        <v>166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3.25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37" t="s">
        <v>137</v>
      </c>
      <c r="B6" s="8" t="s">
        <v>63</v>
      </c>
      <c r="C6" s="5" t="s">
        <v>7</v>
      </c>
      <c r="D6" s="7"/>
      <c r="E6" s="18">
        <f>405.85*D6</f>
        <v>0</v>
      </c>
    </row>
    <row r="7" spans="1:5" ht="15.75">
      <c r="A7" s="38"/>
      <c r="B7" s="8" t="s">
        <v>64</v>
      </c>
      <c r="C7" s="5" t="s">
        <v>65</v>
      </c>
      <c r="D7" s="7">
        <v>7</v>
      </c>
      <c r="E7" s="18">
        <f>640.75*D7</f>
        <v>4485.25</v>
      </c>
    </row>
    <row r="8" spans="1:5" ht="15.75">
      <c r="A8" s="39"/>
      <c r="B8" s="8" t="s">
        <v>66</v>
      </c>
      <c r="C8" s="5" t="s">
        <v>65</v>
      </c>
      <c r="D8" s="7"/>
      <c r="E8" s="18">
        <f>25.26*D8</f>
        <v>0</v>
      </c>
    </row>
    <row r="9" spans="1:5" ht="28.5" customHeight="1">
      <c r="A9" s="40" t="s">
        <v>142</v>
      </c>
      <c r="B9" s="6" t="s">
        <v>13</v>
      </c>
      <c r="C9" s="5"/>
      <c r="D9" s="7"/>
      <c r="E9" s="8"/>
    </row>
    <row r="10" spans="1:5" ht="15.75">
      <c r="A10" s="40"/>
      <c r="B10" s="8" t="s">
        <v>14</v>
      </c>
      <c r="C10" s="5" t="s">
        <v>15</v>
      </c>
      <c r="D10" s="7">
        <v>1</v>
      </c>
      <c r="E10" s="18">
        <f>734.88*D10</f>
        <v>734.88</v>
      </c>
    </row>
    <row r="11" spans="1:5" ht="15.75">
      <c r="A11" s="40"/>
      <c r="B11" s="8" t="s">
        <v>16</v>
      </c>
      <c r="C11" s="5" t="s">
        <v>15</v>
      </c>
      <c r="D11" s="7">
        <v>2</v>
      </c>
      <c r="E11" s="18">
        <f>498.86*D11</f>
        <v>997.72</v>
      </c>
    </row>
    <row r="12" spans="1:5" ht="15.75">
      <c r="A12" s="40"/>
      <c r="B12" s="8" t="s">
        <v>17</v>
      </c>
      <c r="C12" s="5" t="s">
        <v>10</v>
      </c>
      <c r="D12" s="7">
        <v>4</v>
      </c>
      <c r="E12" s="18">
        <f>658.58*D12</f>
        <v>2634.32</v>
      </c>
    </row>
    <row r="13" spans="1:5" ht="15.75">
      <c r="A13" s="44" t="s">
        <v>134</v>
      </c>
      <c r="B13" s="8" t="s">
        <v>21</v>
      </c>
      <c r="C13" s="5" t="s">
        <v>7</v>
      </c>
      <c r="D13" s="7">
        <v>2</v>
      </c>
      <c r="E13" s="19">
        <f>789.55*D13</f>
        <v>1579.1</v>
      </c>
    </row>
    <row r="14" spans="1:5" ht="15.75">
      <c r="A14" s="45"/>
      <c r="B14" s="8" t="s">
        <v>22</v>
      </c>
      <c r="C14" s="5" t="s">
        <v>23</v>
      </c>
      <c r="D14" s="7"/>
      <c r="E14" s="18">
        <f>756.87*D14</f>
        <v>0</v>
      </c>
    </row>
    <row r="15" spans="1:5" ht="15.75">
      <c r="A15" s="29" t="s">
        <v>133</v>
      </c>
      <c r="B15" s="8" t="s">
        <v>33</v>
      </c>
      <c r="C15" s="5" t="s">
        <v>10</v>
      </c>
      <c r="D15" s="7"/>
      <c r="E15" s="18">
        <f>1546.79*D15</f>
        <v>0</v>
      </c>
    </row>
    <row r="16" spans="1:5" ht="15.75">
      <c r="A16" s="30"/>
      <c r="B16" s="8" t="s">
        <v>43</v>
      </c>
      <c r="C16" s="5" t="s">
        <v>82</v>
      </c>
      <c r="D16" s="7">
        <v>14</v>
      </c>
      <c r="E16" s="19">
        <v>2571.43</v>
      </c>
    </row>
    <row r="17" spans="1:5" ht="18.75">
      <c r="A17" s="31"/>
      <c r="B17" s="8" t="s">
        <v>44</v>
      </c>
      <c r="C17" s="5" t="s">
        <v>45</v>
      </c>
      <c r="D17" s="7"/>
      <c r="E17" s="9">
        <f>190.24/0.017*D17</f>
        <v>0</v>
      </c>
    </row>
    <row r="18" spans="1:5" ht="15.75">
      <c r="A18" s="29" t="s">
        <v>139</v>
      </c>
      <c r="B18" s="8" t="s">
        <v>47</v>
      </c>
      <c r="C18" s="5" t="s">
        <v>10</v>
      </c>
      <c r="D18" s="7">
        <v>8</v>
      </c>
      <c r="E18" s="18">
        <f>489.65*D18</f>
        <v>3917.2</v>
      </c>
    </row>
    <row r="19" spans="1:5" ht="15.75">
      <c r="A19" s="30"/>
      <c r="B19" s="10" t="s">
        <v>84</v>
      </c>
      <c r="C19" s="5" t="s">
        <v>10</v>
      </c>
      <c r="D19" s="7">
        <v>4</v>
      </c>
      <c r="E19" s="18">
        <f>756.94*D19</f>
        <v>3027.76</v>
      </c>
    </row>
    <row r="20" spans="1:5" ht="15.75">
      <c r="A20" s="30"/>
      <c r="B20" s="8" t="s">
        <v>41</v>
      </c>
      <c r="C20" s="5" t="s">
        <v>23</v>
      </c>
      <c r="D20" s="7"/>
      <c r="E20" s="18">
        <f>4670.09*D20</f>
        <v>0</v>
      </c>
    </row>
    <row r="21" spans="1:5" ht="15.75">
      <c r="A21" s="30"/>
      <c r="B21" s="11" t="s">
        <v>37</v>
      </c>
      <c r="C21" s="5" t="s">
        <v>15</v>
      </c>
      <c r="D21" s="7">
        <v>2</v>
      </c>
      <c r="E21" s="18">
        <f>497.45*D21</f>
        <v>994.9</v>
      </c>
    </row>
    <row r="22" spans="1:5" ht="15.75">
      <c r="A22" s="30"/>
      <c r="B22" s="11" t="s">
        <v>39</v>
      </c>
      <c r="C22" s="5" t="s">
        <v>15</v>
      </c>
      <c r="D22" s="7">
        <v>2</v>
      </c>
      <c r="E22" s="18">
        <f>305.33*D22</f>
        <v>610.66</v>
      </c>
    </row>
    <row r="23" spans="1:5" ht="15.75">
      <c r="A23" s="30"/>
      <c r="B23" s="8" t="s">
        <v>50</v>
      </c>
      <c r="C23" s="5" t="s">
        <v>10</v>
      </c>
      <c r="D23" s="7">
        <v>5</v>
      </c>
      <c r="E23" s="19">
        <f>890.37*D23</f>
        <v>4451.85</v>
      </c>
    </row>
    <row r="24" spans="1:5" ht="15.75">
      <c r="A24" s="30"/>
      <c r="B24" s="8" t="s">
        <v>92</v>
      </c>
      <c r="C24" s="5" t="s">
        <v>93</v>
      </c>
      <c r="D24" s="7"/>
      <c r="E24" s="9">
        <f>9267.6*D24</f>
        <v>0</v>
      </c>
    </row>
    <row r="25" spans="1:5" ht="15.75">
      <c r="A25" s="31"/>
      <c r="B25" s="8" t="s">
        <v>110</v>
      </c>
      <c r="C25" s="5" t="s">
        <v>15</v>
      </c>
      <c r="D25" s="7">
        <v>2</v>
      </c>
      <c r="E25" s="18">
        <f>1824.71*D25</f>
        <v>3649.42</v>
      </c>
    </row>
    <row r="26" spans="1:5" ht="15.75">
      <c r="A26" s="29" t="s">
        <v>131</v>
      </c>
      <c r="B26" s="8" t="s">
        <v>54</v>
      </c>
      <c r="C26" s="5" t="s">
        <v>55</v>
      </c>
      <c r="D26" s="7"/>
      <c r="E26" s="9"/>
    </row>
    <row r="27" spans="1:5" ht="15.75">
      <c r="A27" s="30"/>
      <c r="B27" s="12" t="s">
        <v>57</v>
      </c>
      <c r="C27" s="5" t="s">
        <v>15</v>
      </c>
      <c r="D27" s="7">
        <v>2</v>
      </c>
      <c r="E27" s="18">
        <f>1472.29*D27</f>
        <v>2944.58</v>
      </c>
    </row>
    <row r="28" spans="1:5" ht="15.75">
      <c r="A28" s="30"/>
      <c r="B28" s="8" t="s">
        <v>58</v>
      </c>
      <c r="C28" s="5" t="s">
        <v>15</v>
      </c>
      <c r="D28" s="7">
        <v>3</v>
      </c>
      <c r="E28" s="18">
        <f>92.12*D28</f>
        <v>276.36</v>
      </c>
    </row>
    <row r="29" spans="1:5" ht="15.75">
      <c r="A29" s="30"/>
      <c r="B29" s="8" t="s">
        <v>59</v>
      </c>
      <c r="C29" s="5" t="s">
        <v>15</v>
      </c>
      <c r="D29" s="7">
        <v>3</v>
      </c>
      <c r="E29" s="18">
        <f>546.92*D29</f>
        <v>1640.7599999999998</v>
      </c>
    </row>
    <row r="30" spans="1:5" ht="15.75">
      <c r="A30" s="31"/>
      <c r="B30" s="8" t="s">
        <v>60</v>
      </c>
      <c r="C30" s="5" t="s">
        <v>65</v>
      </c>
      <c r="D30" s="7">
        <v>3.357</v>
      </c>
      <c r="E30" s="19">
        <f>258.31*D30</f>
        <v>867.1466700000001</v>
      </c>
    </row>
    <row r="31" spans="1:5" ht="37.5" customHeight="1">
      <c r="A31" s="29" t="s">
        <v>130</v>
      </c>
      <c r="B31" s="6" t="s">
        <v>96</v>
      </c>
      <c r="C31" s="5"/>
      <c r="D31" s="7">
        <v>3</v>
      </c>
      <c r="E31" s="19">
        <f>921.35*D31</f>
        <v>2764.05</v>
      </c>
    </row>
    <row r="32" spans="1:5" ht="15.75">
      <c r="A32" s="31"/>
      <c r="B32" s="8" t="s">
        <v>97</v>
      </c>
      <c r="C32" s="5" t="s">
        <v>19</v>
      </c>
      <c r="D32" s="7">
        <v>15</v>
      </c>
      <c r="E32" s="19">
        <f>1351.97*D32</f>
        <v>20279.55</v>
      </c>
    </row>
    <row r="33" spans="1:5" ht="15.75">
      <c r="A33" s="1"/>
      <c r="B33" s="1"/>
      <c r="C33" s="1"/>
      <c r="D33" s="2"/>
      <c r="E33" s="25">
        <f>SUM(E6:E32)</f>
        <v>58426.93667000001</v>
      </c>
    </row>
  </sheetData>
  <sheetProtection/>
  <mergeCells count="7">
    <mergeCell ref="A31:A32"/>
    <mergeCell ref="A6:A8"/>
    <mergeCell ref="A9:A12"/>
    <mergeCell ref="A13:A14"/>
    <mergeCell ref="A15:A17"/>
    <mergeCell ref="A18:A25"/>
    <mergeCell ref="A26:A3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8.00390625" style="0" customWidth="1"/>
    <col min="2" max="2" width="39.8515625" style="0" customWidth="1"/>
    <col min="3" max="5" width="14.00390625" style="0" customWidth="1"/>
  </cols>
  <sheetData>
    <row r="2" spans="1:5" ht="15.75">
      <c r="A2" s="1"/>
      <c r="B2" s="1" t="s">
        <v>167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1.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35" t="s">
        <v>137</v>
      </c>
      <c r="B6" s="8" t="s">
        <v>63</v>
      </c>
      <c r="C6" s="5" t="s">
        <v>7</v>
      </c>
      <c r="D6" s="7"/>
      <c r="E6" s="18">
        <f>405.85*D6</f>
        <v>0</v>
      </c>
    </row>
    <row r="7" spans="1:5" ht="15.75">
      <c r="A7" s="40"/>
      <c r="B7" s="8" t="s">
        <v>64</v>
      </c>
      <c r="C7" s="5" t="s">
        <v>65</v>
      </c>
      <c r="D7" s="7">
        <v>7</v>
      </c>
      <c r="E7" s="18">
        <f>640.75*D7</f>
        <v>4485.25</v>
      </c>
    </row>
    <row r="8" spans="1:5" ht="15.75">
      <c r="A8" s="40" t="s">
        <v>142</v>
      </c>
      <c r="B8" s="6" t="s">
        <v>13</v>
      </c>
      <c r="C8" s="5"/>
      <c r="D8" s="7"/>
      <c r="E8" s="8"/>
    </row>
    <row r="9" spans="1:5" ht="15.75">
      <c r="A9" s="40"/>
      <c r="B9" s="8" t="s">
        <v>14</v>
      </c>
      <c r="C9" s="5" t="s">
        <v>15</v>
      </c>
      <c r="D9" s="21">
        <f>1</f>
        <v>1</v>
      </c>
      <c r="E9" s="18">
        <f>734.88*D9</f>
        <v>734.88</v>
      </c>
    </row>
    <row r="10" spans="1:5" ht="15.75">
      <c r="A10" s="40"/>
      <c r="B10" s="8" t="s">
        <v>16</v>
      </c>
      <c r="C10" s="5" t="s">
        <v>15</v>
      </c>
      <c r="D10" s="7">
        <v>2</v>
      </c>
      <c r="E10" s="18">
        <f>498.86*D10</f>
        <v>997.72</v>
      </c>
    </row>
    <row r="11" spans="1:5" ht="15.75">
      <c r="A11" s="40"/>
      <c r="B11" s="8" t="s">
        <v>17</v>
      </c>
      <c r="C11" s="5" t="s">
        <v>10</v>
      </c>
      <c r="D11" s="7">
        <v>4</v>
      </c>
      <c r="E11" s="18">
        <f>658.58*D11</f>
        <v>2634.32</v>
      </c>
    </row>
    <row r="12" spans="1:5" ht="15.75">
      <c r="A12" s="44" t="s">
        <v>134</v>
      </c>
      <c r="B12" s="8" t="s">
        <v>21</v>
      </c>
      <c r="C12" s="5" t="s">
        <v>7</v>
      </c>
      <c r="D12" s="21">
        <v>3</v>
      </c>
      <c r="E12" s="19">
        <f>789.55*D12</f>
        <v>2368.6499999999996</v>
      </c>
    </row>
    <row r="13" spans="1:5" ht="15.75">
      <c r="A13" s="45"/>
      <c r="B13" s="8" t="s">
        <v>22</v>
      </c>
      <c r="C13" s="5" t="s">
        <v>23</v>
      </c>
      <c r="D13" s="7"/>
      <c r="E13" s="18">
        <f>756.87*D13</f>
        <v>0</v>
      </c>
    </row>
    <row r="14" spans="1:5" ht="15.75">
      <c r="A14" s="29" t="s">
        <v>133</v>
      </c>
      <c r="B14" s="8" t="s">
        <v>33</v>
      </c>
      <c r="C14" s="5" t="s">
        <v>10</v>
      </c>
      <c r="D14" s="7"/>
      <c r="E14" s="19">
        <f>1546.79*D14</f>
        <v>0</v>
      </c>
    </row>
    <row r="15" spans="1:5" ht="15.75">
      <c r="A15" s="30"/>
      <c r="B15" s="8" t="s">
        <v>43</v>
      </c>
      <c r="C15" s="5" t="s">
        <v>82</v>
      </c>
      <c r="D15" s="7">
        <v>14</v>
      </c>
      <c r="E15" s="18">
        <f>6292+1928.57</f>
        <v>8220.57</v>
      </c>
    </row>
    <row r="16" spans="1:5" ht="15.75">
      <c r="A16" s="29" t="s">
        <v>139</v>
      </c>
      <c r="B16" s="8" t="s">
        <v>47</v>
      </c>
      <c r="C16" s="5" t="s">
        <v>10</v>
      </c>
      <c r="D16" s="7">
        <v>8</v>
      </c>
      <c r="E16" s="18">
        <f>489.65*D16</f>
        <v>3917.2</v>
      </c>
    </row>
    <row r="17" spans="1:5" ht="15.75">
      <c r="A17" s="30"/>
      <c r="B17" s="10" t="s">
        <v>84</v>
      </c>
      <c r="C17" s="5" t="s">
        <v>10</v>
      </c>
      <c r="D17" s="21">
        <v>4</v>
      </c>
      <c r="E17" s="18">
        <f>756.94*D17</f>
        <v>3027.76</v>
      </c>
    </row>
    <row r="18" spans="1:5" ht="15.75">
      <c r="A18" s="30"/>
      <c r="B18" s="8" t="s">
        <v>41</v>
      </c>
      <c r="C18" s="5" t="s">
        <v>23</v>
      </c>
      <c r="D18" s="7"/>
      <c r="E18" s="18">
        <f>4670.09*D18</f>
        <v>0</v>
      </c>
    </row>
    <row r="19" spans="1:5" ht="15.75">
      <c r="A19" s="30"/>
      <c r="B19" s="11" t="s">
        <v>37</v>
      </c>
      <c r="C19" s="5" t="s">
        <v>15</v>
      </c>
      <c r="D19" s="7">
        <f>2</f>
        <v>2</v>
      </c>
      <c r="E19" s="18">
        <f>497.45*D19</f>
        <v>994.9</v>
      </c>
    </row>
    <row r="20" spans="1:5" ht="15.75">
      <c r="A20" s="30"/>
      <c r="B20" s="11" t="s">
        <v>39</v>
      </c>
      <c r="C20" s="5" t="s">
        <v>15</v>
      </c>
      <c r="D20" s="21">
        <v>2</v>
      </c>
      <c r="E20" s="18">
        <f>305.33*D20</f>
        <v>610.66</v>
      </c>
    </row>
    <row r="21" spans="1:5" ht="15.75">
      <c r="A21" s="30"/>
      <c r="B21" s="8" t="s">
        <v>50</v>
      </c>
      <c r="C21" s="5" t="s">
        <v>10</v>
      </c>
      <c r="D21" s="7">
        <f>2</f>
        <v>2</v>
      </c>
      <c r="E21" s="18">
        <f>890.37*D21</f>
        <v>1780.74</v>
      </c>
    </row>
    <row r="22" spans="1:5" ht="15.75">
      <c r="A22" s="30"/>
      <c r="B22" s="8" t="s">
        <v>92</v>
      </c>
      <c r="C22" s="5" t="s">
        <v>93</v>
      </c>
      <c r="D22" s="7">
        <v>1</v>
      </c>
      <c r="E22" s="9">
        <f>9267.6*D22</f>
        <v>9267.6</v>
      </c>
    </row>
    <row r="23" spans="1:5" ht="15.75">
      <c r="A23" s="31"/>
      <c r="B23" s="8" t="s">
        <v>110</v>
      </c>
      <c r="C23" s="5" t="s">
        <v>15</v>
      </c>
      <c r="D23" s="7">
        <v>2</v>
      </c>
      <c r="E23" s="18">
        <f>1824.71*D23</f>
        <v>3649.42</v>
      </c>
    </row>
    <row r="24" spans="1:5" ht="15.75">
      <c r="A24" s="29" t="s">
        <v>131</v>
      </c>
      <c r="B24" s="8" t="s">
        <v>54</v>
      </c>
      <c r="C24" s="5" t="s">
        <v>55</v>
      </c>
      <c r="D24" s="7"/>
      <c r="E24" s="9"/>
    </row>
    <row r="25" spans="1:5" ht="15.75">
      <c r="A25" s="30"/>
      <c r="B25" s="8" t="s">
        <v>58</v>
      </c>
      <c r="C25" s="5" t="s">
        <v>15</v>
      </c>
      <c r="D25" s="7">
        <v>2</v>
      </c>
      <c r="E25" s="18">
        <f>92.12*D25</f>
        <v>184.24</v>
      </c>
    </row>
    <row r="26" spans="1:5" ht="15.75">
      <c r="A26" s="30"/>
      <c r="B26" s="8" t="s">
        <v>59</v>
      </c>
      <c r="C26" s="5" t="s">
        <v>15</v>
      </c>
      <c r="D26" s="7">
        <v>2</v>
      </c>
      <c r="E26" s="18">
        <f>546.92*D26</f>
        <v>1093.84</v>
      </c>
    </row>
    <row r="27" spans="1:5" ht="15.75">
      <c r="A27" s="31"/>
      <c r="B27" s="8" t="s">
        <v>60</v>
      </c>
      <c r="C27" s="5" t="s">
        <v>65</v>
      </c>
      <c r="D27" s="28">
        <v>5.04</v>
      </c>
      <c r="E27" s="19">
        <f>258.31*D27</f>
        <v>1301.8824</v>
      </c>
    </row>
    <row r="28" spans="1:5" ht="25.5" customHeight="1">
      <c r="A28" s="29" t="s">
        <v>140</v>
      </c>
      <c r="B28" s="6" t="s">
        <v>96</v>
      </c>
      <c r="C28" s="5"/>
      <c r="D28" s="7"/>
      <c r="E28" s="19">
        <f>921.35*D28</f>
        <v>0</v>
      </c>
    </row>
    <row r="29" spans="1:5" ht="15.75">
      <c r="A29" s="31"/>
      <c r="B29" s="8" t="s">
        <v>97</v>
      </c>
      <c r="C29" s="5" t="s">
        <v>19</v>
      </c>
      <c r="D29" s="7">
        <v>12</v>
      </c>
      <c r="E29" s="19">
        <f>1351.97*D29</f>
        <v>16223.64</v>
      </c>
    </row>
    <row r="30" spans="1:5" ht="15.75">
      <c r="A30" s="1"/>
      <c r="B30" s="1"/>
      <c r="C30" s="1"/>
      <c r="D30" s="2"/>
      <c r="E30" s="25">
        <f>SUM(E6:E29)</f>
        <v>61493.272399999994</v>
      </c>
    </row>
  </sheetData>
  <sheetProtection/>
  <mergeCells count="7">
    <mergeCell ref="A28:A29"/>
    <mergeCell ref="A6:A7"/>
    <mergeCell ref="A8:A11"/>
    <mergeCell ref="A12:A13"/>
    <mergeCell ref="A14:A15"/>
    <mergeCell ref="A16:A23"/>
    <mergeCell ref="A24:A2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9">
      <selection activeCell="A26" sqref="A26:A27"/>
    </sheetView>
  </sheetViews>
  <sheetFormatPr defaultColWidth="9.140625" defaultRowHeight="12.75"/>
  <cols>
    <col min="1" max="1" width="23.421875" style="0" customWidth="1"/>
    <col min="2" max="2" width="39.140625" style="0" customWidth="1"/>
    <col min="3" max="5" width="11.00390625" style="0" customWidth="1"/>
  </cols>
  <sheetData>
    <row r="2" spans="1:5" ht="15.75">
      <c r="A2" s="1"/>
      <c r="B2" s="1" t="s">
        <v>168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1" customHeight="1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30" customHeight="1">
      <c r="A6" s="40" t="s">
        <v>142</v>
      </c>
      <c r="B6" s="6" t="s">
        <v>13</v>
      </c>
      <c r="C6" s="5"/>
      <c r="D6" s="7"/>
      <c r="E6" s="8"/>
    </row>
    <row r="7" spans="1:5" ht="15.75">
      <c r="A7" s="40"/>
      <c r="B7" s="8" t="s">
        <v>14</v>
      </c>
      <c r="C7" s="5" t="s">
        <v>15</v>
      </c>
      <c r="D7" s="7">
        <v>1</v>
      </c>
      <c r="E7" s="18">
        <f>734.88*D7</f>
        <v>734.88</v>
      </c>
    </row>
    <row r="8" spans="1:5" ht="15.75">
      <c r="A8" s="40"/>
      <c r="B8" s="8" t="s">
        <v>16</v>
      </c>
      <c r="C8" s="5" t="s">
        <v>15</v>
      </c>
      <c r="D8" s="7">
        <v>2</v>
      </c>
      <c r="E8" s="18">
        <f>498.86*D8</f>
        <v>997.72</v>
      </c>
    </row>
    <row r="9" spans="1:5" ht="15.75">
      <c r="A9" s="40"/>
      <c r="B9" s="8" t="s">
        <v>17</v>
      </c>
      <c r="C9" s="5" t="s">
        <v>10</v>
      </c>
      <c r="D9" s="7">
        <v>4</v>
      </c>
      <c r="E9" s="18">
        <f>658.58*D9</f>
        <v>2634.32</v>
      </c>
    </row>
    <row r="10" spans="1:5" ht="15.75">
      <c r="A10" s="44" t="s">
        <v>134</v>
      </c>
      <c r="B10" s="8" t="s">
        <v>21</v>
      </c>
      <c r="C10" s="5" t="s">
        <v>7</v>
      </c>
      <c r="D10" s="7">
        <v>2</v>
      </c>
      <c r="E10" s="19">
        <f>789.55*D10</f>
        <v>1579.1</v>
      </c>
    </row>
    <row r="11" spans="1:5" ht="15.75">
      <c r="A11" s="45"/>
      <c r="B11" s="8" t="s">
        <v>22</v>
      </c>
      <c r="C11" s="5" t="s">
        <v>23</v>
      </c>
      <c r="D11" s="7"/>
      <c r="E11" s="18">
        <f>756.87*D11</f>
        <v>0</v>
      </c>
    </row>
    <row r="12" spans="1:5" ht="15.75">
      <c r="A12" s="29" t="s">
        <v>133</v>
      </c>
      <c r="B12" s="8" t="s">
        <v>33</v>
      </c>
      <c r="C12" s="5" t="s">
        <v>10</v>
      </c>
      <c r="D12" s="7"/>
      <c r="E12" s="18">
        <f>1546.79*D12</f>
        <v>0</v>
      </c>
    </row>
    <row r="13" spans="1:5" ht="15.75">
      <c r="A13" s="30"/>
      <c r="B13" s="8" t="s">
        <v>43</v>
      </c>
      <c r="C13" s="5" t="s">
        <v>82</v>
      </c>
      <c r="D13" s="7">
        <v>14</v>
      </c>
      <c r="E13" s="18">
        <f>4117.15/7*D13</f>
        <v>8234.3</v>
      </c>
    </row>
    <row r="14" spans="1:5" ht="15.75">
      <c r="A14" s="29" t="s">
        <v>139</v>
      </c>
      <c r="B14" s="8" t="s">
        <v>47</v>
      </c>
      <c r="C14" s="5" t="s">
        <v>10</v>
      </c>
      <c r="D14" s="7">
        <v>8</v>
      </c>
      <c r="E14" s="18">
        <f>489.65*D14</f>
        <v>3917.2</v>
      </c>
    </row>
    <row r="15" spans="1:5" ht="15.75">
      <c r="A15" s="30"/>
      <c r="B15" s="10" t="s">
        <v>84</v>
      </c>
      <c r="C15" s="5" t="s">
        <v>10</v>
      </c>
      <c r="D15" s="7">
        <v>4</v>
      </c>
      <c r="E15" s="18">
        <f>756.94*D15</f>
        <v>3027.76</v>
      </c>
    </row>
    <row r="16" spans="1:5" ht="15.75">
      <c r="A16" s="30"/>
      <c r="B16" s="8" t="s">
        <v>41</v>
      </c>
      <c r="C16" s="5" t="s">
        <v>23</v>
      </c>
      <c r="D16" s="7"/>
      <c r="E16" s="18">
        <f>4670.09*D16</f>
        <v>0</v>
      </c>
    </row>
    <row r="17" spans="1:5" ht="15.75">
      <c r="A17" s="30"/>
      <c r="B17" s="11" t="s">
        <v>37</v>
      </c>
      <c r="C17" s="5" t="s">
        <v>15</v>
      </c>
      <c r="D17" s="7">
        <v>2</v>
      </c>
      <c r="E17" s="18">
        <f>497.45*D17</f>
        <v>994.9</v>
      </c>
    </row>
    <row r="18" spans="1:5" ht="15.75">
      <c r="A18" s="30"/>
      <c r="B18" s="11" t="s">
        <v>49</v>
      </c>
      <c r="C18" s="5" t="s">
        <v>15</v>
      </c>
      <c r="D18" s="7">
        <v>2</v>
      </c>
      <c r="E18" s="18">
        <f>305.33*D18</f>
        <v>610.66</v>
      </c>
    </row>
    <row r="19" spans="1:5" ht="15.75">
      <c r="A19" s="30"/>
      <c r="B19" s="8" t="s">
        <v>50</v>
      </c>
      <c r="C19" s="5" t="s">
        <v>10</v>
      </c>
      <c r="D19" s="7"/>
      <c r="E19" s="18">
        <f>890.37*D19</f>
        <v>0</v>
      </c>
    </row>
    <row r="20" spans="1:5" ht="15.75">
      <c r="A20" s="30"/>
      <c r="B20" s="8" t="s">
        <v>92</v>
      </c>
      <c r="C20" s="5" t="s">
        <v>93</v>
      </c>
      <c r="D20" s="7">
        <v>1</v>
      </c>
      <c r="E20" s="9">
        <f>9267.6*D20</f>
        <v>9267.6</v>
      </c>
    </row>
    <row r="21" spans="1:5" ht="15.75">
      <c r="A21" s="31"/>
      <c r="B21" s="8" t="s">
        <v>110</v>
      </c>
      <c r="C21" s="5" t="s">
        <v>15</v>
      </c>
      <c r="D21" s="7">
        <v>1</v>
      </c>
      <c r="E21" s="18">
        <f>1824.71*D21</f>
        <v>1824.71</v>
      </c>
    </row>
    <row r="22" spans="1:5" ht="15.75">
      <c r="A22" s="29" t="s">
        <v>131</v>
      </c>
      <c r="B22" s="8" t="s">
        <v>54</v>
      </c>
      <c r="C22" s="5" t="s">
        <v>55</v>
      </c>
      <c r="D22" s="7"/>
      <c r="E22" s="9"/>
    </row>
    <row r="23" spans="1:5" ht="15.75">
      <c r="A23" s="30"/>
      <c r="B23" s="8" t="s">
        <v>58</v>
      </c>
      <c r="C23" s="5" t="s">
        <v>15</v>
      </c>
      <c r="D23" s="21">
        <v>3</v>
      </c>
      <c r="E23" s="18">
        <f>92.12*D23</f>
        <v>276.36</v>
      </c>
    </row>
    <row r="24" spans="1:5" ht="15.75">
      <c r="A24" s="30"/>
      <c r="B24" s="8" t="s">
        <v>59</v>
      </c>
      <c r="C24" s="5" t="s">
        <v>15</v>
      </c>
      <c r="D24" s="7">
        <v>2</v>
      </c>
      <c r="E24" s="18">
        <f>546.92*D24</f>
        <v>1093.84</v>
      </c>
    </row>
    <row r="25" spans="1:5" ht="15.75">
      <c r="A25" s="31"/>
      <c r="B25" s="8" t="s">
        <v>60</v>
      </c>
      <c r="C25" s="5" t="s">
        <v>65</v>
      </c>
      <c r="D25" s="57">
        <v>4.16</v>
      </c>
      <c r="E25" s="19">
        <f>258.31*D25</f>
        <v>1074.5696</v>
      </c>
    </row>
    <row r="26" spans="1:5" ht="33" customHeight="1">
      <c r="A26" s="29" t="s">
        <v>130</v>
      </c>
      <c r="B26" s="6" t="s">
        <v>96</v>
      </c>
      <c r="C26" s="5"/>
      <c r="D26" s="7">
        <v>5</v>
      </c>
      <c r="E26" s="19">
        <f>921.35*D26</f>
        <v>4606.75</v>
      </c>
    </row>
    <row r="27" spans="1:5" ht="15.75">
      <c r="A27" s="31"/>
      <c r="B27" s="8" t="s">
        <v>97</v>
      </c>
      <c r="C27" s="5" t="s">
        <v>19</v>
      </c>
      <c r="D27" s="7"/>
      <c r="E27" s="19">
        <f>1351.97*D27</f>
        <v>0</v>
      </c>
    </row>
    <row r="28" spans="1:5" ht="15.75">
      <c r="A28" s="1"/>
      <c r="B28" s="1"/>
      <c r="C28" s="1"/>
      <c r="D28" s="2"/>
      <c r="E28" s="25">
        <f>SUM(E6:E27)</f>
        <v>40874.6696</v>
      </c>
    </row>
  </sheetData>
  <sheetProtection/>
  <mergeCells count="6">
    <mergeCell ref="A6:A9"/>
    <mergeCell ref="A10:A11"/>
    <mergeCell ref="A12:A13"/>
    <mergeCell ref="A14:A21"/>
    <mergeCell ref="A22:A25"/>
    <mergeCell ref="A26:A2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22.421875" style="0" customWidth="1"/>
    <col min="2" max="2" width="38.57421875" style="0" customWidth="1"/>
    <col min="3" max="6" width="12.00390625" style="0" customWidth="1"/>
  </cols>
  <sheetData>
    <row r="2" spans="1:6" ht="15.75">
      <c r="A2" s="1"/>
      <c r="B2" s="1" t="s">
        <v>169</v>
      </c>
      <c r="C2" s="1"/>
      <c r="D2" s="2"/>
      <c r="E2" s="1"/>
      <c r="F2" s="1"/>
    </row>
    <row r="3" spans="1:6" ht="15.75">
      <c r="A3" s="1"/>
      <c r="B3" s="1" t="s">
        <v>150</v>
      </c>
      <c r="C3" s="1"/>
      <c r="D3" s="2"/>
      <c r="E3" s="1"/>
      <c r="F3" s="1"/>
    </row>
    <row r="4" spans="1:6" ht="15.75">
      <c r="A4" s="1"/>
      <c r="B4" s="1"/>
      <c r="C4" s="1"/>
      <c r="D4" s="2"/>
      <c r="E4" s="1"/>
      <c r="F4" s="1"/>
    </row>
    <row r="5" spans="1:6" ht="54" customHeight="1">
      <c r="A5" s="4" t="s">
        <v>0</v>
      </c>
      <c r="B5" s="5" t="s">
        <v>1</v>
      </c>
      <c r="C5" s="4" t="s">
        <v>2</v>
      </c>
      <c r="D5" s="4" t="s">
        <v>102</v>
      </c>
      <c r="E5" s="20"/>
      <c r="F5" s="4" t="s">
        <v>2</v>
      </c>
    </row>
    <row r="6" spans="1:6" ht="23.25" customHeight="1">
      <c r="A6" s="40" t="s">
        <v>142</v>
      </c>
      <c r="B6" s="6" t="s">
        <v>13</v>
      </c>
      <c r="C6" s="5"/>
      <c r="D6" s="7"/>
      <c r="E6" s="8"/>
      <c r="F6" s="5"/>
    </row>
    <row r="7" spans="1:6" ht="15.75">
      <c r="A7" s="40"/>
      <c r="B7" s="8" t="s">
        <v>14</v>
      </c>
      <c r="C7" s="5" t="s">
        <v>15</v>
      </c>
      <c r="D7" s="7">
        <v>2</v>
      </c>
      <c r="E7" s="18">
        <f>734.88*D7</f>
        <v>1469.76</v>
      </c>
      <c r="F7" s="5" t="s">
        <v>15</v>
      </c>
    </row>
    <row r="8" spans="1:6" ht="15.75">
      <c r="A8" s="40"/>
      <c r="B8" s="8" t="s">
        <v>16</v>
      </c>
      <c r="C8" s="5" t="s">
        <v>15</v>
      </c>
      <c r="D8" s="7">
        <v>4</v>
      </c>
      <c r="E8" s="18">
        <f>498.86*D8</f>
        <v>1995.44</v>
      </c>
      <c r="F8" s="5" t="s">
        <v>15</v>
      </c>
    </row>
    <row r="9" spans="1:6" ht="15.75">
      <c r="A9" s="40"/>
      <c r="B9" s="8" t="s">
        <v>17</v>
      </c>
      <c r="C9" s="5" t="s">
        <v>10</v>
      </c>
      <c r="D9" s="7">
        <v>6</v>
      </c>
      <c r="E9" s="18">
        <f>658.58*D9</f>
        <v>3951.4800000000005</v>
      </c>
      <c r="F9" s="5" t="s">
        <v>10</v>
      </c>
    </row>
    <row r="10" spans="1:6" ht="15.75">
      <c r="A10" s="40"/>
      <c r="B10" s="8" t="s">
        <v>18</v>
      </c>
      <c r="C10" s="5" t="s">
        <v>15</v>
      </c>
      <c r="D10" s="7">
        <v>2</v>
      </c>
      <c r="E10" s="18">
        <f>372.34*D10</f>
        <v>744.68</v>
      </c>
      <c r="F10" s="5" t="s">
        <v>15</v>
      </c>
    </row>
    <row r="11" spans="1:6" ht="15.75">
      <c r="A11" s="44" t="s">
        <v>134</v>
      </c>
      <c r="B11" s="8" t="s">
        <v>21</v>
      </c>
      <c r="C11" s="5" t="s">
        <v>7</v>
      </c>
      <c r="D11" s="7">
        <v>3</v>
      </c>
      <c r="E11" s="19">
        <f>789.55*D11</f>
        <v>2368.6499999999996</v>
      </c>
      <c r="F11" s="5" t="s">
        <v>19</v>
      </c>
    </row>
    <row r="12" spans="1:6" ht="15.75">
      <c r="A12" s="45"/>
      <c r="B12" s="8" t="s">
        <v>22</v>
      </c>
      <c r="C12" s="5" t="s">
        <v>23</v>
      </c>
      <c r="D12" s="7"/>
      <c r="E12" s="18">
        <f>756.87*D12</f>
        <v>0</v>
      </c>
      <c r="F12" s="5" t="s">
        <v>23</v>
      </c>
    </row>
    <row r="13" spans="1:6" ht="15.75">
      <c r="A13" s="29" t="s">
        <v>133</v>
      </c>
      <c r="B13" s="8" t="s">
        <v>33</v>
      </c>
      <c r="C13" s="5" t="s">
        <v>10</v>
      </c>
      <c r="D13" s="7"/>
      <c r="E13" s="18">
        <f>1546.79*D13</f>
        <v>0</v>
      </c>
      <c r="F13" s="5" t="s">
        <v>10</v>
      </c>
    </row>
    <row r="14" spans="1:6" ht="15.75">
      <c r="A14" s="30"/>
      <c r="B14" s="8" t="s">
        <v>43</v>
      </c>
      <c r="C14" s="5" t="s">
        <v>82</v>
      </c>
      <c r="D14" s="7">
        <v>21</v>
      </c>
      <c r="E14" s="19">
        <f>4117.15/7*D14</f>
        <v>12351.45</v>
      </c>
      <c r="F14" s="5" t="s">
        <v>82</v>
      </c>
    </row>
    <row r="15" spans="1:6" ht="15.75">
      <c r="A15" s="29" t="s">
        <v>139</v>
      </c>
      <c r="B15" s="8" t="s">
        <v>47</v>
      </c>
      <c r="C15" s="5" t="s">
        <v>10</v>
      </c>
      <c r="D15" s="7">
        <v>8</v>
      </c>
      <c r="E15" s="18">
        <f>489.65*D15</f>
        <v>3917.2</v>
      </c>
      <c r="F15" s="5" t="s">
        <v>10</v>
      </c>
    </row>
    <row r="16" spans="1:6" ht="15.75">
      <c r="A16" s="30"/>
      <c r="B16" s="10" t="s">
        <v>84</v>
      </c>
      <c r="C16" s="5" t="s">
        <v>10</v>
      </c>
      <c r="D16" s="7">
        <v>4</v>
      </c>
      <c r="E16" s="18">
        <f>756.94*D16</f>
        <v>3027.76</v>
      </c>
      <c r="F16" s="5" t="s">
        <v>10</v>
      </c>
    </row>
    <row r="17" spans="1:6" ht="15.75">
      <c r="A17" s="30"/>
      <c r="B17" s="8" t="s">
        <v>41</v>
      </c>
      <c r="C17" s="5" t="s">
        <v>23</v>
      </c>
      <c r="D17" s="7"/>
      <c r="E17" s="18">
        <f>4670.09*D17</f>
        <v>0</v>
      </c>
      <c r="F17" s="5" t="s">
        <v>23</v>
      </c>
    </row>
    <row r="18" spans="1:6" ht="15.75">
      <c r="A18" s="30"/>
      <c r="B18" s="11" t="s">
        <v>37</v>
      </c>
      <c r="C18" s="5" t="s">
        <v>15</v>
      </c>
      <c r="D18" s="7">
        <v>2</v>
      </c>
      <c r="E18" s="18">
        <f>497.45*D18</f>
        <v>994.9</v>
      </c>
      <c r="F18" s="5" t="s">
        <v>15</v>
      </c>
    </row>
    <row r="19" spans="1:6" ht="15.75">
      <c r="A19" s="30"/>
      <c r="B19" s="11" t="s">
        <v>39</v>
      </c>
      <c r="C19" s="5" t="s">
        <v>15</v>
      </c>
      <c r="D19" s="7">
        <v>2</v>
      </c>
      <c r="E19" s="18">
        <f>305.33*D19</f>
        <v>610.66</v>
      </c>
      <c r="F19" s="5" t="s">
        <v>15</v>
      </c>
    </row>
    <row r="20" spans="1:6" ht="15.75">
      <c r="A20" s="30"/>
      <c r="B20" s="8" t="s">
        <v>50</v>
      </c>
      <c r="C20" s="5" t="s">
        <v>10</v>
      </c>
      <c r="D20" s="7">
        <v>5</v>
      </c>
      <c r="E20" s="19">
        <f>890.37*D20</f>
        <v>4451.85</v>
      </c>
      <c r="F20" s="5" t="s">
        <v>10</v>
      </c>
    </row>
    <row r="21" spans="1:6" ht="15.75">
      <c r="A21" s="30"/>
      <c r="B21" s="8" t="s">
        <v>92</v>
      </c>
      <c r="C21" s="5" t="s">
        <v>93</v>
      </c>
      <c r="D21" s="7">
        <v>1</v>
      </c>
      <c r="E21" s="9">
        <f>9267.6*D21</f>
        <v>9267.6</v>
      </c>
      <c r="F21" s="5" t="s">
        <v>93</v>
      </c>
    </row>
    <row r="22" spans="1:6" ht="15.75">
      <c r="A22" s="29" t="s">
        <v>131</v>
      </c>
      <c r="B22" s="8" t="s">
        <v>54</v>
      </c>
      <c r="C22" s="5" t="s">
        <v>55</v>
      </c>
      <c r="D22" s="7"/>
      <c r="E22" s="9"/>
      <c r="F22" s="5" t="s">
        <v>170</v>
      </c>
    </row>
    <row r="23" spans="1:6" ht="15.75">
      <c r="A23" s="30"/>
      <c r="B23" s="12" t="s">
        <v>57</v>
      </c>
      <c r="C23" s="5" t="s">
        <v>15</v>
      </c>
      <c r="D23" s="7">
        <v>2</v>
      </c>
      <c r="E23" s="18">
        <f>1472.29*D23</f>
        <v>2944.58</v>
      </c>
      <c r="F23" s="5" t="s">
        <v>15</v>
      </c>
    </row>
    <row r="24" spans="1:6" ht="15.75">
      <c r="A24" s="30"/>
      <c r="B24" s="8" t="s">
        <v>58</v>
      </c>
      <c r="C24" s="5" t="s">
        <v>15</v>
      </c>
      <c r="D24" s="7">
        <v>4</v>
      </c>
      <c r="E24" s="18">
        <f>92.12*D24</f>
        <v>368.48</v>
      </c>
      <c r="F24" s="5" t="s">
        <v>15</v>
      </c>
    </row>
    <row r="25" spans="1:6" ht="15.75">
      <c r="A25" s="30"/>
      <c r="B25" s="8" t="s">
        <v>59</v>
      </c>
      <c r="C25" s="5" t="s">
        <v>15</v>
      </c>
      <c r="D25" s="7">
        <v>3</v>
      </c>
      <c r="E25" s="18">
        <f>546.92*D25</f>
        <v>1640.7599999999998</v>
      </c>
      <c r="F25" s="5" t="s">
        <v>15</v>
      </c>
    </row>
    <row r="26" spans="1:6" ht="15.75">
      <c r="A26" s="31"/>
      <c r="B26" s="8" t="s">
        <v>60</v>
      </c>
      <c r="C26" s="5" t="s">
        <v>65</v>
      </c>
      <c r="D26" s="22">
        <v>9.226</v>
      </c>
      <c r="E26" s="19">
        <f>258.31*D26</f>
        <v>2383.1680600000004</v>
      </c>
      <c r="F26" s="5" t="s">
        <v>65</v>
      </c>
    </row>
    <row r="27" spans="1:6" ht="34.5" customHeight="1">
      <c r="A27" s="29" t="s">
        <v>140</v>
      </c>
      <c r="B27" s="6" t="s">
        <v>96</v>
      </c>
      <c r="C27" s="5"/>
      <c r="D27" s="7">
        <v>10</v>
      </c>
      <c r="E27" s="19">
        <f>921.35*D27</f>
        <v>9213.5</v>
      </c>
      <c r="F27" s="5"/>
    </row>
    <row r="28" spans="1:6" ht="15.75">
      <c r="A28" s="31"/>
      <c r="B28" s="8" t="s">
        <v>97</v>
      </c>
      <c r="C28" s="5" t="s">
        <v>19</v>
      </c>
      <c r="D28" s="7"/>
      <c r="E28" s="19">
        <f>1351.97*D28</f>
        <v>0</v>
      </c>
      <c r="F28" s="5" t="s">
        <v>171</v>
      </c>
    </row>
    <row r="29" spans="1:6" ht="15.75">
      <c r="A29" s="1"/>
      <c r="B29" s="1"/>
      <c r="C29" s="1"/>
      <c r="D29" s="2"/>
      <c r="E29" s="25">
        <f>SUM(E6:E28)</f>
        <v>61701.91806000001</v>
      </c>
      <c r="F29" s="1"/>
    </row>
  </sheetData>
  <sheetProtection/>
  <mergeCells count="6">
    <mergeCell ref="A6:A10"/>
    <mergeCell ref="A11:A12"/>
    <mergeCell ref="A13:A14"/>
    <mergeCell ref="A15:A21"/>
    <mergeCell ref="A22:A26"/>
    <mergeCell ref="A27:A2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9">
      <selection activeCell="H9" sqref="H9"/>
    </sheetView>
  </sheetViews>
  <sheetFormatPr defaultColWidth="9.140625" defaultRowHeight="12.75"/>
  <cols>
    <col min="1" max="1" width="20.28125" style="0" customWidth="1"/>
    <col min="2" max="2" width="37.140625" style="0" customWidth="1"/>
    <col min="3" max="6" width="11.8515625" style="0" customWidth="1"/>
  </cols>
  <sheetData>
    <row r="2" spans="1:6" ht="15.75">
      <c r="A2" s="1"/>
      <c r="B2" s="1" t="s">
        <v>172</v>
      </c>
      <c r="C2" s="1"/>
      <c r="D2" s="2"/>
      <c r="E2" s="1"/>
      <c r="F2" s="1"/>
    </row>
    <row r="3" spans="1:6" ht="15.75">
      <c r="A3" s="1"/>
      <c r="B3" s="1" t="s">
        <v>150</v>
      </c>
      <c r="C3" s="1"/>
      <c r="D3" s="2"/>
      <c r="E3" s="1"/>
      <c r="F3" s="1"/>
    </row>
    <row r="4" spans="1:6" ht="15.75">
      <c r="A4" s="1"/>
      <c r="B4" s="15"/>
      <c r="C4" s="1"/>
      <c r="D4" s="2"/>
      <c r="E4" s="1"/>
      <c r="F4" s="1"/>
    </row>
    <row r="5" spans="1:6" ht="15.75">
      <c r="A5" s="1"/>
      <c r="B5" s="1"/>
      <c r="C5" s="1"/>
      <c r="D5" s="2"/>
      <c r="E5" s="1"/>
      <c r="F5" s="1"/>
    </row>
    <row r="6" spans="1:6" ht="78.75">
      <c r="A6" s="4" t="s">
        <v>0</v>
      </c>
      <c r="B6" s="5" t="s">
        <v>1</v>
      </c>
      <c r="C6" s="4" t="s">
        <v>2</v>
      </c>
      <c r="D6" s="4" t="s">
        <v>102</v>
      </c>
      <c r="E6" s="20"/>
      <c r="F6" s="4" t="s">
        <v>2</v>
      </c>
    </row>
    <row r="7" spans="1:6" ht="15.75">
      <c r="A7" s="37" t="s">
        <v>137</v>
      </c>
      <c r="B7" s="8" t="s">
        <v>63</v>
      </c>
      <c r="C7" s="5" t="s">
        <v>7</v>
      </c>
      <c r="D7" s="7"/>
      <c r="E7" s="18">
        <f>405.85*D7</f>
        <v>0</v>
      </c>
      <c r="F7" s="5" t="s">
        <v>19</v>
      </c>
    </row>
    <row r="8" spans="1:6" ht="15.75">
      <c r="A8" s="38"/>
      <c r="B8" s="8" t="s">
        <v>64</v>
      </c>
      <c r="C8" s="5" t="s">
        <v>65</v>
      </c>
      <c r="D8" s="7">
        <v>10</v>
      </c>
      <c r="E8" s="18">
        <f>640.75*D8</f>
        <v>6407.5</v>
      </c>
      <c r="F8" s="5" t="s">
        <v>65</v>
      </c>
    </row>
    <row r="9" spans="1:6" ht="94.5">
      <c r="A9" s="40" t="s">
        <v>142</v>
      </c>
      <c r="B9" s="6" t="s">
        <v>13</v>
      </c>
      <c r="C9" s="5"/>
      <c r="D9" s="7"/>
      <c r="E9" s="8"/>
      <c r="F9" s="5"/>
    </row>
    <row r="10" spans="1:6" ht="15.75">
      <c r="A10" s="40"/>
      <c r="B10" s="8" t="s">
        <v>14</v>
      </c>
      <c r="C10" s="5" t="s">
        <v>15</v>
      </c>
      <c r="D10" s="7">
        <v>1</v>
      </c>
      <c r="E10" s="18">
        <f>734.88*D10</f>
        <v>734.88</v>
      </c>
      <c r="F10" s="5" t="s">
        <v>15</v>
      </c>
    </row>
    <row r="11" spans="1:6" ht="15.75">
      <c r="A11" s="40"/>
      <c r="B11" s="8" t="s">
        <v>16</v>
      </c>
      <c r="C11" s="5" t="s">
        <v>15</v>
      </c>
      <c r="D11" s="7">
        <v>2</v>
      </c>
      <c r="E11" s="18">
        <f>498.86*D11</f>
        <v>997.72</v>
      </c>
      <c r="F11" s="5" t="s">
        <v>15</v>
      </c>
    </row>
    <row r="12" spans="1:6" ht="15.75">
      <c r="A12" s="40"/>
      <c r="B12" s="8" t="s">
        <v>17</v>
      </c>
      <c r="C12" s="5" t="s">
        <v>10</v>
      </c>
      <c r="D12" s="7">
        <v>4</v>
      </c>
      <c r="E12" s="18">
        <f>658.58*D12</f>
        <v>2634.32</v>
      </c>
      <c r="F12" s="5" t="s">
        <v>10</v>
      </c>
    </row>
    <row r="13" spans="1:6" ht="15.75">
      <c r="A13" s="40"/>
      <c r="B13" s="8" t="s">
        <v>18</v>
      </c>
      <c r="C13" s="5" t="s">
        <v>15</v>
      </c>
      <c r="D13" s="7">
        <v>2</v>
      </c>
      <c r="E13" s="18">
        <f>372.34*D13</f>
        <v>744.68</v>
      </c>
      <c r="F13" s="5" t="s">
        <v>15</v>
      </c>
    </row>
    <row r="14" spans="1:6" ht="15.75">
      <c r="A14" s="41" t="s">
        <v>134</v>
      </c>
      <c r="B14" s="8" t="s">
        <v>21</v>
      </c>
      <c r="C14" s="5" t="s">
        <v>7</v>
      </c>
      <c r="D14" s="21">
        <v>2</v>
      </c>
      <c r="E14" s="19">
        <f>789.55*D14</f>
        <v>1579.1</v>
      </c>
      <c r="F14" s="5" t="s">
        <v>19</v>
      </c>
    </row>
    <row r="15" spans="1:6" ht="15.75">
      <c r="A15" s="42"/>
      <c r="B15" s="8" t="s">
        <v>22</v>
      </c>
      <c r="C15" s="5" t="s">
        <v>23</v>
      </c>
      <c r="D15" s="7"/>
      <c r="E15" s="18">
        <f>756.87*D15</f>
        <v>0</v>
      </c>
      <c r="F15" s="5" t="s">
        <v>23</v>
      </c>
    </row>
    <row r="16" spans="1:6" ht="15.75">
      <c r="A16" s="29" t="s">
        <v>133</v>
      </c>
      <c r="B16" s="8" t="s">
        <v>33</v>
      </c>
      <c r="C16" s="5" t="s">
        <v>10</v>
      </c>
      <c r="D16" s="7"/>
      <c r="E16" s="18">
        <f>1546.79*D16</f>
        <v>0</v>
      </c>
      <c r="F16" s="5" t="s">
        <v>10</v>
      </c>
    </row>
    <row r="17" spans="1:6" ht="15.75">
      <c r="A17" s="30"/>
      <c r="B17" s="8" t="s">
        <v>43</v>
      </c>
      <c r="C17" s="5" t="s">
        <v>82</v>
      </c>
      <c r="D17" s="21">
        <v>21</v>
      </c>
      <c r="E17" s="19">
        <f>4117.15/7*D17</f>
        <v>12351.45</v>
      </c>
      <c r="F17" s="5" t="s">
        <v>82</v>
      </c>
    </row>
    <row r="18" spans="1:6" ht="15.75">
      <c r="A18" s="31"/>
      <c r="B18" s="8" t="s">
        <v>44</v>
      </c>
      <c r="C18" s="5" t="s">
        <v>65</v>
      </c>
      <c r="D18" s="7"/>
      <c r="E18" s="19">
        <f>220.94*D18</f>
        <v>0</v>
      </c>
      <c r="F18" s="5" t="s">
        <v>65</v>
      </c>
    </row>
    <row r="19" spans="1:6" ht="15.75">
      <c r="A19" s="29" t="s">
        <v>139</v>
      </c>
      <c r="B19" s="8" t="s">
        <v>47</v>
      </c>
      <c r="C19" s="5" t="s">
        <v>10</v>
      </c>
      <c r="D19" s="21">
        <v>8</v>
      </c>
      <c r="E19" s="18">
        <f>489.65*D19</f>
        <v>3917.2</v>
      </c>
      <c r="F19" s="5" t="s">
        <v>10</v>
      </c>
    </row>
    <row r="20" spans="1:6" ht="15.75">
      <c r="A20" s="30"/>
      <c r="B20" s="10" t="s">
        <v>84</v>
      </c>
      <c r="C20" s="5" t="s">
        <v>10</v>
      </c>
      <c r="D20" s="7">
        <v>4</v>
      </c>
      <c r="E20" s="18">
        <f>756.94*D20</f>
        <v>3027.76</v>
      </c>
      <c r="F20" s="5" t="s">
        <v>10</v>
      </c>
    </row>
    <row r="21" spans="1:6" ht="15.75">
      <c r="A21" s="30"/>
      <c r="B21" s="8" t="s">
        <v>41</v>
      </c>
      <c r="C21" s="5" t="s">
        <v>23</v>
      </c>
      <c r="D21" s="7">
        <v>1</v>
      </c>
      <c r="E21" s="18">
        <f>4670.09*D21</f>
        <v>4670.09</v>
      </c>
      <c r="F21" s="5" t="s">
        <v>23</v>
      </c>
    </row>
    <row r="22" spans="1:6" ht="15.75">
      <c r="A22" s="30"/>
      <c r="B22" s="11" t="s">
        <v>37</v>
      </c>
      <c r="C22" s="5" t="s">
        <v>15</v>
      </c>
      <c r="D22" s="7">
        <v>2</v>
      </c>
      <c r="E22" s="18">
        <f>497.45*D22</f>
        <v>994.9</v>
      </c>
      <c r="F22" s="5" t="s">
        <v>15</v>
      </c>
    </row>
    <row r="23" spans="1:6" ht="15.75">
      <c r="A23" s="30"/>
      <c r="B23" s="11" t="s">
        <v>39</v>
      </c>
      <c r="C23" s="5" t="s">
        <v>15</v>
      </c>
      <c r="D23" s="7">
        <v>4</v>
      </c>
      <c r="E23" s="18">
        <f>305.33*D23</f>
        <v>1221.32</v>
      </c>
      <c r="F23" s="5" t="s">
        <v>15</v>
      </c>
    </row>
    <row r="24" spans="1:6" ht="15.75">
      <c r="A24" s="30"/>
      <c r="B24" s="8" t="s">
        <v>50</v>
      </c>
      <c r="C24" s="5" t="s">
        <v>10</v>
      </c>
      <c r="D24" s="7">
        <v>6</v>
      </c>
      <c r="E24" s="19">
        <f>890.37*D24</f>
        <v>5342.22</v>
      </c>
      <c r="F24" s="5" t="s">
        <v>10</v>
      </c>
    </row>
    <row r="25" spans="1:6" ht="15.75">
      <c r="A25" s="30"/>
      <c r="B25" s="8" t="s">
        <v>92</v>
      </c>
      <c r="C25" s="5" t="s">
        <v>93</v>
      </c>
      <c r="D25" s="7">
        <v>1</v>
      </c>
      <c r="E25" s="9">
        <f>9267.6*D25</f>
        <v>9267.6</v>
      </c>
      <c r="F25" s="5" t="s">
        <v>93</v>
      </c>
    </row>
    <row r="26" spans="1:6" ht="15.75">
      <c r="A26" s="31"/>
      <c r="B26" s="8" t="s">
        <v>110</v>
      </c>
      <c r="C26" s="5" t="s">
        <v>15</v>
      </c>
      <c r="D26" s="7">
        <v>2</v>
      </c>
      <c r="E26" s="18">
        <f>1824.71*D26</f>
        <v>3649.42</v>
      </c>
      <c r="F26" s="5" t="s">
        <v>15</v>
      </c>
    </row>
    <row r="27" spans="1:6" ht="15.75">
      <c r="A27" s="29" t="s">
        <v>131</v>
      </c>
      <c r="B27" s="8" t="s">
        <v>54</v>
      </c>
      <c r="C27" s="5" t="s">
        <v>55</v>
      </c>
      <c r="D27" s="7"/>
      <c r="E27" s="9"/>
      <c r="F27" s="5" t="s">
        <v>170</v>
      </c>
    </row>
    <row r="28" spans="1:6" ht="15.75">
      <c r="A28" s="30"/>
      <c r="B28" s="8" t="s">
        <v>58</v>
      </c>
      <c r="C28" s="5" t="s">
        <v>15</v>
      </c>
      <c r="D28" s="21">
        <v>2</v>
      </c>
      <c r="E28" s="18">
        <f>92.12*D28</f>
        <v>184.24</v>
      </c>
      <c r="F28" s="5" t="s">
        <v>15</v>
      </c>
    </row>
    <row r="29" spans="1:6" ht="15.75">
      <c r="A29" s="30"/>
      <c r="B29" s="8" t="s">
        <v>59</v>
      </c>
      <c r="C29" s="5" t="s">
        <v>15</v>
      </c>
      <c r="D29" s="7">
        <v>1</v>
      </c>
      <c r="E29" s="18">
        <f>546.92*D29</f>
        <v>546.92</v>
      </c>
      <c r="F29" s="5" t="s">
        <v>15</v>
      </c>
    </row>
    <row r="30" spans="1:6" ht="15.75">
      <c r="A30" s="31"/>
      <c r="B30" s="8" t="s">
        <v>60</v>
      </c>
      <c r="C30" s="5" t="s">
        <v>65</v>
      </c>
      <c r="D30" s="57">
        <v>1.75</v>
      </c>
      <c r="E30" s="19">
        <f>258.31*D30</f>
        <v>452.0425</v>
      </c>
      <c r="F30" s="5" t="s">
        <v>65</v>
      </c>
    </row>
    <row r="31" spans="1:6" ht="15.75">
      <c r="A31" s="1"/>
      <c r="B31" s="1"/>
      <c r="C31" s="1"/>
      <c r="D31" s="2"/>
      <c r="E31" s="25">
        <f>SUM(E7:E30)</f>
        <v>58723.362499999996</v>
      </c>
      <c r="F31" s="1"/>
    </row>
  </sheetData>
  <sheetProtection/>
  <mergeCells count="6">
    <mergeCell ref="A7:A8"/>
    <mergeCell ref="A9:A13"/>
    <mergeCell ref="A14:A15"/>
    <mergeCell ref="A16:A18"/>
    <mergeCell ref="A19:A26"/>
    <mergeCell ref="A27:A30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5" width="15.00390625" style="0" customWidth="1"/>
  </cols>
  <sheetData>
    <row r="2" spans="1:5" ht="15.75">
      <c r="A2" s="1"/>
      <c r="B2" s="1" t="s">
        <v>173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9.7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29" t="s">
        <v>146</v>
      </c>
      <c r="B7" s="8" t="s">
        <v>147</v>
      </c>
      <c r="C7" s="5" t="s">
        <v>15</v>
      </c>
      <c r="D7" s="7"/>
      <c r="E7" s="9">
        <v>45859</v>
      </c>
    </row>
    <row r="8" spans="1:5" ht="49.5" customHeight="1">
      <c r="A8" s="30"/>
      <c r="B8" s="6" t="s">
        <v>75</v>
      </c>
      <c r="C8" s="5" t="s">
        <v>31</v>
      </c>
      <c r="D8" s="7"/>
      <c r="E8" s="9"/>
    </row>
    <row r="9" spans="1:5" ht="40.5" customHeight="1">
      <c r="A9" s="30"/>
      <c r="B9" s="6" t="s">
        <v>76</v>
      </c>
      <c r="C9" s="5" t="s">
        <v>15</v>
      </c>
      <c r="D9" s="7"/>
      <c r="E9" s="9">
        <f>200.29*D9</f>
        <v>0</v>
      </c>
    </row>
    <row r="10" spans="1:5" ht="50.25" customHeight="1">
      <c r="A10" s="31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25">
        <f>SUM(E7:E10)</f>
        <v>45859</v>
      </c>
    </row>
  </sheetData>
  <sheetProtection/>
  <mergeCells count="1">
    <mergeCell ref="A7:A10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00390625" style="0" customWidth="1"/>
    <col min="2" max="2" width="32.00390625" style="0" customWidth="1"/>
    <col min="3" max="5" width="12.57421875" style="0" customWidth="1"/>
  </cols>
  <sheetData>
    <row r="2" spans="1:5" ht="15.75">
      <c r="A2" s="1"/>
      <c r="B2" s="1" t="s">
        <v>174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2.7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29" t="s">
        <v>146</v>
      </c>
      <c r="B7" s="8" t="s">
        <v>111</v>
      </c>
      <c r="C7" s="5" t="s">
        <v>15</v>
      </c>
      <c r="D7" s="7"/>
      <c r="E7" s="9">
        <v>37089</v>
      </c>
    </row>
    <row r="8" spans="1:5" ht="33.75" customHeight="1">
      <c r="A8" s="30"/>
      <c r="B8" s="6" t="s">
        <v>75</v>
      </c>
      <c r="C8" s="5" t="s">
        <v>31</v>
      </c>
      <c r="D8" s="7"/>
      <c r="E8" s="9"/>
    </row>
    <row r="9" spans="1:5" ht="27" customHeight="1">
      <c r="A9" s="30"/>
      <c r="B9" s="6" t="s">
        <v>76</v>
      </c>
      <c r="C9" s="5" t="s">
        <v>15</v>
      </c>
      <c r="D9" s="7"/>
      <c r="E9" s="9">
        <f>200.29*D9</f>
        <v>0</v>
      </c>
    </row>
    <row r="10" spans="1:5" ht="48.75" customHeight="1">
      <c r="A10" s="31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25">
        <f>SUM(E7:E10)</f>
        <v>37089</v>
      </c>
    </row>
  </sheetData>
  <sheetProtection/>
  <mergeCells count="1">
    <mergeCell ref="A7:A1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6.00390625" style="0" customWidth="1"/>
    <col min="2" max="2" width="41.421875" style="0" customWidth="1"/>
    <col min="3" max="5" width="13.7109375" style="0" customWidth="1"/>
  </cols>
  <sheetData>
    <row r="2" spans="1:5" ht="15.75">
      <c r="A2" s="1"/>
      <c r="B2" s="1" t="s">
        <v>175</v>
      </c>
      <c r="C2" s="1"/>
      <c r="D2" s="2"/>
      <c r="E2" s="1"/>
    </row>
    <row r="3" spans="1:5" ht="15.75">
      <c r="A3" s="1"/>
      <c r="B3" s="1" t="s">
        <v>150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5.2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24.75" customHeight="1">
      <c r="A7" s="40" t="s">
        <v>142</v>
      </c>
      <c r="B7" s="6" t="s">
        <v>13</v>
      </c>
      <c r="C7" s="5"/>
      <c r="D7" s="7"/>
      <c r="E7" s="8"/>
    </row>
    <row r="8" spans="1:5" ht="15.75">
      <c r="A8" s="40"/>
      <c r="B8" s="8" t="s">
        <v>14</v>
      </c>
      <c r="C8" s="5" t="s">
        <v>15</v>
      </c>
      <c r="D8" s="7">
        <v>1</v>
      </c>
      <c r="E8" s="18">
        <f>734.88*D8</f>
        <v>734.88</v>
      </c>
    </row>
    <row r="9" spans="1:5" ht="15.75">
      <c r="A9" s="40"/>
      <c r="B9" s="8" t="s">
        <v>16</v>
      </c>
      <c r="C9" s="5" t="s">
        <v>15</v>
      </c>
      <c r="D9" s="7">
        <v>2</v>
      </c>
      <c r="E9" s="18">
        <f>498.86*D9</f>
        <v>997.72</v>
      </c>
    </row>
    <row r="10" spans="1:5" ht="15.75">
      <c r="A10" s="40"/>
      <c r="B10" s="8" t="s">
        <v>17</v>
      </c>
      <c r="C10" s="5" t="s">
        <v>10</v>
      </c>
      <c r="D10" s="7">
        <v>4</v>
      </c>
      <c r="E10" s="18">
        <f>658.58*D10</f>
        <v>2634.32</v>
      </c>
    </row>
    <row r="11" spans="1:5" ht="15.75">
      <c r="A11" s="44" t="s">
        <v>134</v>
      </c>
      <c r="B11" s="8" t="s">
        <v>21</v>
      </c>
      <c r="C11" s="5" t="s">
        <v>7</v>
      </c>
      <c r="D11" s="7">
        <v>2</v>
      </c>
      <c r="E11" s="19">
        <f>789.55*D11</f>
        <v>1579.1</v>
      </c>
    </row>
    <row r="12" spans="1:5" ht="15.75">
      <c r="A12" s="45"/>
      <c r="B12" s="8" t="s">
        <v>22</v>
      </c>
      <c r="C12" s="5" t="s">
        <v>23</v>
      </c>
      <c r="D12" s="7"/>
      <c r="E12" s="18">
        <f>756.87*D12</f>
        <v>0</v>
      </c>
    </row>
    <row r="13" spans="1:5" ht="15.75">
      <c r="A13" s="29" t="s">
        <v>133</v>
      </c>
      <c r="B13" s="8" t="s">
        <v>33</v>
      </c>
      <c r="C13" s="5" t="s">
        <v>10</v>
      </c>
      <c r="D13" s="7"/>
      <c r="E13" s="19">
        <f>1546.79*D13</f>
        <v>0</v>
      </c>
    </row>
    <row r="14" spans="1:5" ht="15.75">
      <c r="A14" s="30"/>
      <c r="B14" s="8" t="s">
        <v>43</v>
      </c>
      <c r="C14" s="5" t="s">
        <v>82</v>
      </c>
      <c r="D14" s="7">
        <v>21</v>
      </c>
      <c r="E14" s="18">
        <f>4117.15/7*D14</f>
        <v>12351.45</v>
      </c>
    </row>
    <row r="15" spans="1:5" ht="15.75">
      <c r="A15" s="29" t="s">
        <v>139</v>
      </c>
      <c r="B15" s="8" t="s">
        <v>47</v>
      </c>
      <c r="C15" s="5" t="s">
        <v>10</v>
      </c>
      <c r="D15" s="7">
        <v>8</v>
      </c>
      <c r="E15" s="18">
        <f>489.65*D15</f>
        <v>3917.2</v>
      </c>
    </row>
    <row r="16" spans="1:5" ht="15.75">
      <c r="A16" s="30"/>
      <c r="B16" s="10" t="s">
        <v>84</v>
      </c>
      <c r="C16" s="5" t="s">
        <v>10</v>
      </c>
      <c r="D16" s="7">
        <v>4</v>
      </c>
      <c r="E16" s="18">
        <f>756.94*D16</f>
        <v>3027.76</v>
      </c>
    </row>
    <row r="17" spans="1:5" ht="15.75">
      <c r="A17" s="30"/>
      <c r="B17" s="8" t="s">
        <v>41</v>
      </c>
      <c r="C17" s="5" t="s">
        <v>23</v>
      </c>
      <c r="D17" s="7"/>
      <c r="E17" s="18">
        <f>4670.09*D17</f>
        <v>0</v>
      </c>
    </row>
    <row r="18" spans="1:5" ht="15.75">
      <c r="A18" s="30"/>
      <c r="B18" s="11" t="s">
        <v>39</v>
      </c>
      <c r="C18" s="5" t="s">
        <v>15</v>
      </c>
      <c r="D18" s="7">
        <v>2</v>
      </c>
      <c r="E18" s="18">
        <f>305.33*D18</f>
        <v>610.66</v>
      </c>
    </row>
    <row r="19" spans="1:5" ht="15.75">
      <c r="A19" s="30"/>
      <c r="B19" s="11" t="s">
        <v>49</v>
      </c>
      <c r="C19" s="5" t="s">
        <v>15</v>
      </c>
      <c r="D19" s="7">
        <v>2</v>
      </c>
      <c r="E19" s="18">
        <f>305.33*D19</f>
        <v>610.66</v>
      </c>
    </row>
    <row r="20" spans="1:5" ht="15.75">
      <c r="A20" s="30"/>
      <c r="B20" s="8" t="s">
        <v>50</v>
      </c>
      <c r="C20" s="5" t="s">
        <v>10</v>
      </c>
      <c r="D20" s="7">
        <v>5</v>
      </c>
      <c r="E20" s="18">
        <f>890.37*D20</f>
        <v>4451.85</v>
      </c>
    </row>
    <row r="21" spans="1:5" ht="15.75">
      <c r="A21" s="30"/>
      <c r="B21" s="8" t="s">
        <v>92</v>
      </c>
      <c r="C21" s="5" t="s">
        <v>93</v>
      </c>
      <c r="D21" s="7">
        <v>1</v>
      </c>
      <c r="E21" s="9">
        <f>9267.6*D21</f>
        <v>9267.6</v>
      </c>
    </row>
    <row r="22" spans="1:5" ht="15.75">
      <c r="A22" s="31"/>
      <c r="B22" s="8" t="s">
        <v>110</v>
      </c>
      <c r="C22" s="5" t="s">
        <v>15</v>
      </c>
      <c r="D22" s="7">
        <v>2</v>
      </c>
      <c r="E22" s="18">
        <f>1824.71*D22</f>
        <v>3649.42</v>
      </c>
    </row>
    <row r="23" spans="1:5" ht="15.75">
      <c r="A23" s="29" t="s">
        <v>131</v>
      </c>
      <c r="B23" s="8" t="s">
        <v>54</v>
      </c>
      <c r="C23" s="5" t="s">
        <v>55</v>
      </c>
      <c r="D23" s="7"/>
      <c r="E23" s="9"/>
    </row>
    <row r="24" spans="1:5" ht="15.75">
      <c r="A24" s="30"/>
      <c r="B24" s="8" t="s">
        <v>58</v>
      </c>
      <c r="C24" s="5" t="s">
        <v>15</v>
      </c>
      <c r="D24" s="7">
        <v>2</v>
      </c>
      <c r="E24" s="18">
        <f>92.12*D24</f>
        <v>184.24</v>
      </c>
    </row>
    <row r="25" spans="1:5" ht="15.75">
      <c r="A25" s="30"/>
      <c r="B25" s="8" t="s">
        <v>59</v>
      </c>
      <c r="C25" s="5" t="s">
        <v>15</v>
      </c>
      <c r="D25" s="7">
        <v>1</v>
      </c>
      <c r="E25" s="18">
        <f>546.92*D25</f>
        <v>546.92</v>
      </c>
    </row>
    <row r="26" spans="1:5" ht="15.75">
      <c r="A26" s="31"/>
      <c r="B26" s="8" t="s">
        <v>60</v>
      </c>
      <c r="C26" s="5" t="s">
        <v>65</v>
      </c>
      <c r="D26" s="22">
        <v>3.69</v>
      </c>
      <c r="E26" s="19">
        <f>258.31*D26</f>
        <v>953.1639</v>
      </c>
    </row>
    <row r="27" spans="1:5" ht="27.75" customHeight="1">
      <c r="A27" s="29" t="s">
        <v>140</v>
      </c>
      <c r="B27" s="6" t="s">
        <v>96</v>
      </c>
      <c r="C27" s="5"/>
      <c r="D27" s="7">
        <v>5</v>
      </c>
      <c r="E27" s="19">
        <f>921.35*D27</f>
        <v>4606.75</v>
      </c>
    </row>
    <row r="28" spans="1:5" ht="15.75">
      <c r="A28" s="31"/>
      <c r="B28" s="8" t="s">
        <v>97</v>
      </c>
      <c r="C28" s="5" t="s">
        <v>19</v>
      </c>
      <c r="D28" s="7">
        <v>6</v>
      </c>
      <c r="E28" s="18">
        <f>1351.97*D28</f>
        <v>8111.82</v>
      </c>
    </row>
    <row r="29" spans="1:5" ht="15.75">
      <c r="A29" s="1"/>
      <c r="B29" s="1"/>
      <c r="C29" s="1"/>
      <c r="D29" s="2"/>
      <c r="E29" s="25">
        <f>SUM(E7:E28)</f>
        <v>58235.51389999999</v>
      </c>
    </row>
  </sheetData>
  <sheetProtection/>
  <mergeCells count="6">
    <mergeCell ref="A7:A10"/>
    <mergeCell ref="A11:A12"/>
    <mergeCell ref="A13:A14"/>
    <mergeCell ref="A15:A22"/>
    <mergeCell ref="A23:A26"/>
    <mergeCell ref="A27: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57421875" style="3" customWidth="1"/>
    <col min="2" max="2" width="35.28125" style="3" customWidth="1"/>
    <col min="3" max="3" width="7.8515625" style="3" customWidth="1"/>
    <col min="4" max="4" width="8.7109375" style="13" customWidth="1"/>
    <col min="5" max="5" width="11.8515625" style="3" customWidth="1"/>
    <col min="6" max="6" width="10.57421875" style="3" customWidth="1"/>
    <col min="7" max="16384" width="9.140625" style="3" customWidth="1"/>
  </cols>
  <sheetData>
    <row r="1" spans="1:5" ht="18.75" customHeight="1">
      <c r="A1" s="1"/>
      <c r="B1" s="1" t="s">
        <v>114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8.75" customHeight="1">
      <c r="A6" s="37" t="s">
        <v>144</v>
      </c>
      <c r="B6" s="8" t="s">
        <v>63</v>
      </c>
      <c r="C6" s="5" t="s">
        <v>7</v>
      </c>
      <c r="D6" s="7"/>
      <c r="E6" s="18">
        <f>405.85*D6</f>
        <v>0</v>
      </c>
    </row>
    <row r="7" spans="1:5" ht="21" customHeight="1">
      <c r="A7" s="38"/>
      <c r="B7" s="8" t="s">
        <v>64</v>
      </c>
      <c r="C7" s="5" t="s">
        <v>65</v>
      </c>
      <c r="D7" s="13">
        <v>30</v>
      </c>
      <c r="E7" s="18">
        <f>640.75*D7</f>
        <v>19222.5</v>
      </c>
    </row>
    <row r="8" spans="1:5" ht="20.25" customHeight="1">
      <c r="A8" s="44" t="s">
        <v>134</v>
      </c>
      <c r="B8" s="8" t="s">
        <v>21</v>
      </c>
      <c r="C8" s="5" t="s">
        <v>7</v>
      </c>
      <c r="D8" s="7">
        <v>4.5</v>
      </c>
      <c r="E8" s="19">
        <f>789.55*D8</f>
        <v>3552.975</v>
      </c>
    </row>
    <row r="9" spans="1:5" ht="18.75" customHeight="1">
      <c r="A9" s="45"/>
      <c r="B9" s="8" t="s">
        <v>22</v>
      </c>
      <c r="C9" s="5" t="s">
        <v>23</v>
      </c>
      <c r="D9" s="7"/>
      <c r="E9" s="18">
        <f>756.87*D9</f>
        <v>0</v>
      </c>
    </row>
    <row r="10" spans="1:5" ht="17.25" customHeight="1">
      <c r="A10" s="29" t="s">
        <v>133</v>
      </c>
      <c r="B10" s="8" t="s">
        <v>33</v>
      </c>
      <c r="C10" s="5" t="s">
        <v>10</v>
      </c>
      <c r="D10" s="7"/>
      <c r="E10" s="18">
        <f>1546.79*D10</f>
        <v>0</v>
      </c>
    </row>
    <row r="11" spans="1:5" ht="15.75" customHeight="1">
      <c r="A11" s="30"/>
      <c r="B11" s="8" t="s">
        <v>43</v>
      </c>
      <c r="C11" s="5" t="s">
        <v>82</v>
      </c>
      <c r="D11" s="7">
        <v>21</v>
      </c>
      <c r="E11" s="18">
        <f>4117.15/7*D11</f>
        <v>12351.45</v>
      </c>
    </row>
    <row r="12" spans="1:5" ht="21.75" customHeight="1">
      <c r="A12" s="29" t="s">
        <v>139</v>
      </c>
      <c r="B12" s="8" t="s">
        <v>47</v>
      </c>
      <c r="C12" s="5" t="s">
        <v>10</v>
      </c>
      <c r="D12" s="7">
        <v>8</v>
      </c>
      <c r="E12" s="18">
        <f>489.65*D12</f>
        <v>3917.2</v>
      </c>
    </row>
    <row r="13" spans="1:5" ht="16.5" customHeight="1">
      <c r="A13" s="30"/>
      <c r="B13" s="10" t="s">
        <v>84</v>
      </c>
      <c r="C13" s="5" t="s">
        <v>10</v>
      </c>
      <c r="D13" s="7">
        <v>4</v>
      </c>
      <c r="E13" s="18">
        <f>756.94*D13</f>
        <v>3027.76</v>
      </c>
    </row>
    <row r="14" spans="1:5" ht="16.5" customHeight="1">
      <c r="A14" s="30"/>
      <c r="B14" s="8" t="s">
        <v>41</v>
      </c>
      <c r="C14" s="5" t="s">
        <v>23</v>
      </c>
      <c r="D14" s="7"/>
      <c r="E14" s="18">
        <f>4670.09*D14</f>
        <v>0</v>
      </c>
    </row>
    <row r="15" spans="1:5" ht="18" customHeight="1">
      <c r="A15" s="30"/>
      <c r="B15" s="11" t="s">
        <v>37</v>
      </c>
      <c r="C15" s="5" t="s">
        <v>15</v>
      </c>
      <c r="D15" s="7">
        <v>2</v>
      </c>
      <c r="E15" s="18">
        <f>497.45*D15</f>
        <v>994.9</v>
      </c>
    </row>
    <row r="16" spans="1:5" ht="18.75" customHeight="1">
      <c r="A16" s="30"/>
      <c r="B16" s="11" t="s">
        <v>39</v>
      </c>
      <c r="C16" s="5" t="s">
        <v>15</v>
      </c>
      <c r="D16" s="7">
        <v>2</v>
      </c>
      <c r="E16" s="18">
        <f>305.33*D16</f>
        <v>610.66</v>
      </c>
    </row>
    <row r="17" spans="1:5" ht="15.75">
      <c r="A17" s="30"/>
      <c r="B17" s="8" t="s">
        <v>92</v>
      </c>
      <c r="C17" s="5" t="s">
        <v>93</v>
      </c>
      <c r="D17" s="7">
        <v>1</v>
      </c>
      <c r="E17" s="9">
        <f>9267.6*D17</f>
        <v>9267.6</v>
      </c>
    </row>
    <row r="18" spans="1:5" ht="15.75" customHeight="1">
      <c r="A18" s="31"/>
      <c r="B18" s="8" t="s">
        <v>110</v>
      </c>
      <c r="C18" s="5" t="s">
        <v>15</v>
      </c>
      <c r="D18" s="7">
        <v>2</v>
      </c>
      <c r="E18" s="18">
        <f>1824.71*D18</f>
        <v>3649.42</v>
      </c>
    </row>
    <row r="19" spans="1:5" ht="15.75">
      <c r="A19" s="29" t="s">
        <v>145</v>
      </c>
      <c r="B19" s="8" t="s">
        <v>54</v>
      </c>
      <c r="C19" s="5" t="s">
        <v>55</v>
      </c>
      <c r="D19" s="7"/>
      <c r="E19" s="9"/>
    </row>
    <row r="20" spans="1:5" ht="15.75">
      <c r="A20" s="30"/>
      <c r="B20" s="12" t="s">
        <v>57</v>
      </c>
      <c r="C20" s="5" t="s">
        <v>15</v>
      </c>
      <c r="D20" s="7">
        <v>5</v>
      </c>
      <c r="E20" s="18">
        <f>1472.29*D20</f>
        <v>7361.45</v>
      </c>
    </row>
    <row r="21" spans="1:5" ht="15.75">
      <c r="A21" s="30"/>
      <c r="B21" s="8" t="s">
        <v>58</v>
      </c>
      <c r="C21" s="5" t="s">
        <v>15</v>
      </c>
      <c r="D21" s="7">
        <v>4</v>
      </c>
      <c r="E21" s="18">
        <f>92.12*D21</f>
        <v>368.48</v>
      </c>
    </row>
    <row r="22" spans="1:5" ht="15.75">
      <c r="A22" s="30"/>
      <c r="B22" s="8" t="s">
        <v>59</v>
      </c>
      <c r="C22" s="5" t="s">
        <v>15</v>
      </c>
      <c r="D22" s="7">
        <v>4</v>
      </c>
      <c r="E22" s="18">
        <f>546.92*D22</f>
        <v>2187.68</v>
      </c>
    </row>
    <row r="23" spans="1:5" ht="15.75">
      <c r="A23" s="31"/>
      <c r="B23" s="8" t="s">
        <v>60</v>
      </c>
      <c r="C23" s="5" t="s">
        <v>65</v>
      </c>
      <c r="D23" s="22">
        <v>6.584</v>
      </c>
      <c r="E23" s="19">
        <f>258.31*D23</f>
        <v>1700.7130399999999</v>
      </c>
    </row>
    <row r="24" spans="1:5" ht="31.5">
      <c r="A24" s="29" t="s">
        <v>130</v>
      </c>
      <c r="B24" s="6" t="s">
        <v>96</v>
      </c>
      <c r="C24" s="5"/>
      <c r="D24" s="7">
        <v>17</v>
      </c>
      <c r="E24" s="19">
        <f>921.35*D24</f>
        <v>15662.95</v>
      </c>
    </row>
    <row r="25" spans="1:5" ht="15.75">
      <c r="A25" s="31"/>
      <c r="B25" s="8" t="s">
        <v>97</v>
      </c>
      <c r="C25" s="5" t="s">
        <v>19</v>
      </c>
      <c r="D25" s="7"/>
      <c r="E25" s="19">
        <f>1351.97*D25</f>
        <v>0</v>
      </c>
    </row>
    <row r="26" spans="1:5" ht="15.75">
      <c r="A26" s="1"/>
      <c r="B26" s="1"/>
      <c r="C26" s="1"/>
      <c r="D26" s="2"/>
      <c r="E26" s="25">
        <f>SUM(E6:E25)</f>
        <v>83875.73804</v>
      </c>
    </row>
  </sheetData>
  <sheetProtection/>
  <mergeCells count="6">
    <mergeCell ref="A19:A23"/>
    <mergeCell ref="A24:A25"/>
    <mergeCell ref="A10:A11"/>
    <mergeCell ref="A12:A18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E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3.00390625" style="0" customWidth="1"/>
    <col min="2" max="2" width="32.00390625" style="0" customWidth="1"/>
    <col min="3" max="3" width="13.8515625" style="0" customWidth="1"/>
    <col min="4" max="4" width="13.421875" style="0" customWidth="1"/>
    <col min="5" max="5" width="11.421875" style="0" customWidth="1"/>
  </cols>
  <sheetData>
    <row r="3" spans="1:5" ht="15.75">
      <c r="A3" s="1"/>
      <c r="B3" s="1" t="s">
        <v>176</v>
      </c>
      <c r="C3" s="1"/>
      <c r="D3" s="2"/>
      <c r="E3" s="3"/>
    </row>
    <row r="4" spans="1:5" ht="15.75">
      <c r="A4" s="1"/>
      <c r="B4" s="1" t="s">
        <v>150</v>
      </c>
      <c r="C4" s="1"/>
      <c r="D4" s="2"/>
      <c r="E4" s="3"/>
    </row>
    <row r="5" spans="1:5" ht="15.75">
      <c r="A5" s="1"/>
      <c r="B5" s="1"/>
      <c r="C5" s="1"/>
      <c r="D5" s="2"/>
      <c r="E5" s="3"/>
    </row>
    <row r="6" spans="1:5" ht="51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29" t="s">
        <v>146</v>
      </c>
      <c r="B7" s="8" t="s">
        <v>147</v>
      </c>
      <c r="C7" s="5" t="s">
        <v>15</v>
      </c>
      <c r="D7" s="7"/>
      <c r="E7" s="9">
        <v>26302</v>
      </c>
    </row>
    <row r="8" spans="1:5" ht="32.25" customHeight="1">
      <c r="A8" s="30"/>
      <c r="B8" s="6" t="s">
        <v>75</v>
      </c>
      <c r="C8" s="5" t="s">
        <v>31</v>
      </c>
      <c r="D8" s="7"/>
      <c r="E8" s="9"/>
    </row>
    <row r="9" spans="1:5" ht="30" customHeight="1">
      <c r="A9" s="30"/>
      <c r="B9" s="6" t="s">
        <v>76</v>
      </c>
      <c r="C9" s="5" t="s">
        <v>15</v>
      </c>
      <c r="D9" s="7"/>
      <c r="E9" s="9">
        <f>200.29*D9</f>
        <v>0</v>
      </c>
    </row>
    <row r="10" spans="1:5" ht="37.5" customHeight="1">
      <c r="A10" s="31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25">
        <f>SUM(E7:E10)</f>
        <v>26302</v>
      </c>
    </row>
    <row r="12" spans="1:5" ht="14.25">
      <c r="A12" s="3"/>
      <c r="B12" s="3"/>
      <c r="C12" s="3"/>
      <c r="D12" s="13"/>
      <c r="E12" s="3"/>
    </row>
    <row r="13" spans="1:5" ht="14.25">
      <c r="A13" s="3"/>
      <c r="B13" s="3"/>
      <c r="C13" s="3"/>
      <c r="D13" s="13"/>
      <c r="E13" s="3"/>
    </row>
  </sheetData>
  <sheetProtection/>
  <mergeCells count="1">
    <mergeCell ref="A7:A10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3.140625" style="0" customWidth="1"/>
    <col min="2" max="2" width="36.421875" style="0" customWidth="1"/>
    <col min="3" max="5" width="11.421875" style="0" customWidth="1"/>
  </cols>
  <sheetData>
    <row r="2" spans="1:5" ht="15.75">
      <c r="A2" s="1"/>
      <c r="B2" s="1" t="s">
        <v>177</v>
      </c>
      <c r="C2" s="1"/>
      <c r="D2" s="2"/>
      <c r="E2" s="1"/>
    </row>
    <row r="3" spans="1:5" ht="15.75">
      <c r="A3" s="1"/>
      <c r="B3" s="15" t="s">
        <v>136</v>
      </c>
      <c r="C3" s="1"/>
      <c r="D3" s="2"/>
      <c r="E3" s="1"/>
    </row>
    <row r="4" spans="1:5" ht="15.75">
      <c r="A4" s="1"/>
      <c r="B4" s="15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0.25" customHeight="1">
      <c r="A6" s="4" t="s">
        <v>0</v>
      </c>
      <c r="B6" s="5" t="s">
        <v>1</v>
      </c>
      <c r="C6" s="4" t="s">
        <v>2</v>
      </c>
      <c r="D6" s="4" t="s">
        <v>102</v>
      </c>
      <c r="E6" s="20"/>
    </row>
    <row r="7" spans="1:5" ht="15.75">
      <c r="A7" s="44" t="s">
        <v>134</v>
      </c>
      <c r="B7" s="8" t="s">
        <v>21</v>
      </c>
      <c r="C7" s="5" t="s">
        <v>7</v>
      </c>
      <c r="D7" s="7"/>
      <c r="E7" s="19">
        <f>789.55*D7</f>
        <v>0</v>
      </c>
    </row>
    <row r="8" spans="1:5" ht="15.75">
      <c r="A8" s="45"/>
      <c r="B8" s="8" t="s">
        <v>22</v>
      </c>
      <c r="C8" s="5" t="s">
        <v>23</v>
      </c>
      <c r="D8" s="7"/>
      <c r="E8" s="18">
        <f>756.87*D8</f>
        <v>0</v>
      </c>
    </row>
    <row r="9" spans="1:5" ht="15.75">
      <c r="A9" s="29" t="s">
        <v>146</v>
      </c>
      <c r="B9" s="8" t="s">
        <v>29</v>
      </c>
      <c r="C9" s="5" t="s">
        <v>15</v>
      </c>
      <c r="D9" s="7"/>
      <c r="E9" s="9">
        <v>98270</v>
      </c>
    </row>
    <row r="10" spans="1:5" ht="36.75" customHeight="1">
      <c r="A10" s="30"/>
      <c r="B10" s="6" t="s">
        <v>75</v>
      </c>
      <c r="C10" s="5" t="s">
        <v>31</v>
      </c>
      <c r="D10" s="7"/>
      <c r="E10" s="9"/>
    </row>
    <row r="11" spans="1:5" ht="22.5" customHeight="1">
      <c r="A11" s="30"/>
      <c r="B11" s="6" t="s">
        <v>76</v>
      </c>
      <c r="C11" s="5" t="s">
        <v>15</v>
      </c>
      <c r="D11" s="7"/>
      <c r="E11" s="9">
        <f>200.29*D11</f>
        <v>0</v>
      </c>
    </row>
    <row r="12" spans="1:5" ht="39.75" customHeight="1">
      <c r="A12" s="31"/>
      <c r="B12" s="6" t="s">
        <v>30</v>
      </c>
      <c r="C12" s="5" t="s">
        <v>31</v>
      </c>
      <c r="D12" s="7"/>
      <c r="E12" s="9"/>
    </row>
    <row r="13" spans="1:5" ht="15.75">
      <c r="A13" s="1"/>
      <c r="B13" s="1"/>
      <c r="C13" s="1"/>
      <c r="D13" s="2"/>
      <c r="E13" s="25">
        <f>SUM(E7:E12)</f>
        <v>98270</v>
      </c>
    </row>
  </sheetData>
  <sheetProtection/>
  <mergeCells count="2">
    <mergeCell ref="A7:A8"/>
    <mergeCell ref="A9:A1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20.421875" style="3" customWidth="1"/>
    <col min="2" max="2" width="35.28125" style="3" customWidth="1"/>
    <col min="3" max="3" width="7.8515625" style="3" customWidth="1"/>
    <col min="4" max="4" width="10.57421875" style="13" customWidth="1"/>
    <col min="5" max="5" width="11.8515625" style="3" customWidth="1"/>
    <col min="6" max="16384" width="9.140625" style="3" customWidth="1"/>
  </cols>
  <sheetData>
    <row r="1" spans="1:5" ht="18.75" customHeight="1">
      <c r="A1" s="1"/>
      <c r="B1" s="1" t="s">
        <v>115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4" customHeight="1">
      <c r="A6" s="24" t="s">
        <v>142</v>
      </c>
      <c r="B6" s="6" t="s">
        <v>67</v>
      </c>
      <c r="C6" s="5" t="s">
        <v>7</v>
      </c>
      <c r="D6" s="28">
        <v>10</v>
      </c>
      <c r="E6" s="19">
        <f>731.31*D6</f>
        <v>7313.099999999999</v>
      </c>
    </row>
    <row r="7" spans="1:5" ht="20.25" customHeight="1">
      <c r="A7" s="41" t="s">
        <v>129</v>
      </c>
      <c r="B7" s="8" t="s">
        <v>21</v>
      </c>
      <c r="C7" s="5" t="s">
        <v>7</v>
      </c>
      <c r="D7" s="7">
        <v>1.5</v>
      </c>
      <c r="E7" s="19">
        <f>789.55*D7</f>
        <v>1184.3249999999998</v>
      </c>
    </row>
    <row r="8" spans="1:5" ht="18.75" customHeight="1">
      <c r="A8" s="42"/>
      <c r="B8" s="8" t="s">
        <v>22</v>
      </c>
      <c r="C8" s="5" t="s">
        <v>23</v>
      </c>
      <c r="D8" s="7"/>
      <c r="E8" s="18">
        <f>756.87*D8</f>
        <v>0</v>
      </c>
    </row>
    <row r="9" spans="1:5" ht="17.25" customHeight="1">
      <c r="A9" s="29" t="s">
        <v>133</v>
      </c>
      <c r="B9" s="8" t="s">
        <v>33</v>
      </c>
      <c r="C9" s="5" t="s">
        <v>10</v>
      </c>
      <c r="D9" s="7"/>
      <c r="E9" s="18">
        <f>1546.79*D9</f>
        <v>0</v>
      </c>
    </row>
    <row r="10" spans="1:5" ht="15.75" customHeight="1">
      <c r="A10" s="30"/>
      <c r="B10" s="8" t="s">
        <v>43</v>
      </c>
      <c r="C10" s="5" t="s">
        <v>82</v>
      </c>
      <c r="D10" s="7">
        <v>7</v>
      </c>
      <c r="E10" s="18">
        <f>4117.15/7*D10</f>
        <v>4117.15</v>
      </c>
    </row>
    <row r="11" spans="1:5" ht="21.75" customHeight="1">
      <c r="A11" s="29" t="s">
        <v>139</v>
      </c>
      <c r="B11" s="8" t="s">
        <v>47</v>
      </c>
      <c r="C11" s="5" t="s">
        <v>10</v>
      </c>
      <c r="D11" s="7">
        <f>2+4</f>
        <v>6</v>
      </c>
      <c r="E11" s="18">
        <f>489.65*D11</f>
        <v>2937.8999999999996</v>
      </c>
    </row>
    <row r="12" spans="1:5" ht="16.5" customHeight="1">
      <c r="A12" s="30"/>
      <c r="B12" s="10" t="s">
        <v>84</v>
      </c>
      <c r="C12" s="5" t="s">
        <v>10</v>
      </c>
      <c r="D12" s="7">
        <f>2+1</f>
        <v>3</v>
      </c>
      <c r="E12" s="18">
        <f>756.94*D12</f>
        <v>2270.82</v>
      </c>
    </row>
    <row r="13" spans="1:5" ht="16.5" customHeight="1">
      <c r="A13" s="30"/>
      <c r="B13" s="8" t="s">
        <v>41</v>
      </c>
      <c r="C13" s="5" t="s">
        <v>23</v>
      </c>
      <c r="D13" s="7"/>
      <c r="E13" s="18">
        <f>4670.09*D13</f>
        <v>0</v>
      </c>
    </row>
    <row r="14" spans="1:5" ht="22.5" customHeight="1">
      <c r="A14" s="30"/>
      <c r="B14" s="8" t="s">
        <v>141</v>
      </c>
      <c r="C14" s="5" t="s">
        <v>15</v>
      </c>
      <c r="D14" s="7">
        <v>1</v>
      </c>
      <c r="E14" s="18">
        <f>588.82*D14+9200</f>
        <v>9788.82</v>
      </c>
    </row>
    <row r="15" spans="1:5" ht="15.75">
      <c r="A15" s="29" t="s">
        <v>131</v>
      </c>
      <c r="B15" s="8" t="s">
        <v>54</v>
      </c>
      <c r="C15" s="5" t="s">
        <v>55</v>
      </c>
      <c r="D15" s="7"/>
      <c r="E15" s="9"/>
    </row>
    <row r="16" spans="1:5" ht="15.75">
      <c r="A16" s="30"/>
      <c r="B16" s="8" t="s">
        <v>58</v>
      </c>
      <c r="C16" s="5" t="s">
        <v>15</v>
      </c>
      <c r="D16" s="7">
        <v>2</v>
      </c>
      <c r="E16" s="18">
        <f>92.12*D16</f>
        <v>184.24</v>
      </c>
    </row>
    <row r="17" spans="1:5" ht="15.75">
      <c r="A17" s="31"/>
      <c r="B17" s="8" t="s">
        <v>60</v>
      </c>
      <c r="C17" s="5" t="s">
        <v>65</v>
      </c>
      <c r="D17" s="7">
        <v>4.37</v>
      </c>
      <c r="E17" s="19">
        <f>258.31*D17</f>
        <v>1128.8147000000001</v>
      </c>
    </row>
    <row r="18" spans="1:5" ht="31.5">
      <c r="A18" s="29" t="s">
        <v>140</v>
      </c>
      <c r="B18" s="6" t="s">
        <v>96</v>
      </c>
      <c r="C18" s="5"/>
      <c r="D18" s="7">
        <v>34</v>
      </c>
      <c r="E18" s="19">
        <f>921.35*D18</f>
        <v>31325.9</v>
      </c>
    </row>
    <row r="19" spans="1:5" ht="15.75">
      <c r="A19" s="31"/>
      <c r="B19" s="8" t="s">
        <v>97</v>
      </c>
      <c r="C19" s="5" t="s">
        <v>19</v>
      </c>
      <c r="D19" s="7"/>
      <c r="E19" s="19">
        <f>1351.97*D19</f>
        <v>0</v>
      </c>
    </row>
    <row r="20" spans="1:5" ht="15.75">
      <c r="A20" s="1"/>
      <c r="B20" s="1"/>
      <c r="C20" s="1"/>
      <c r="D20" s="2"/>
      <c r="E20" s="25">
        <f>SUM(E6:E19)</f>
        <v>60251.0697</v>
      </c>
    </row>
  </sheetData>
  <sheetProtection/>
  <mergeCells count="5">
    <mergeCell ref="A15:A17"/>
    <mergeCell ref="A18:A19"/>
    <mergeCell ref="A9:A10"/>
    <mergeCell ref="A11:A14"/>
    <mergeCell ref="A7:A8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00390625" style="3" customWidth="1"/>
    <col min="6" max="16384" width="9.140625" style="3" customWidth="1"/>
  </cols>
  <sheetData>
    <row r="1" spans="1:5" ht="18.75" customHeight="1">
      <c r="A1" s="1"/>
      <c r="B1" s="1" t="s">
        <v>116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8" customHeight="1">
      <c r="A6" s="41" t="s">
        <v>134</v>
      </c>
      <c r="B6" s="8" t="s">
        <v>21</v>
      </c>
      <c r="C6" s="5" t="s">
        <v>7</v>
      </c>
      <c r="D6" s="7">
        <v>5</v>
      </c>
      <c r="E6" s="19">
        <f>789.55*D6</f>
        <v>3947.75</v>
      </c>
    </row>
    <row r="7" spans="1:5" ht="18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21" customHeight="1">
      <c r="A9" s="30"/>
      <c r="B9" s="8" t="s">
        <v>43</v>
      </c>
      <c r="C9" s="5" t="s">
        <v>82</v>
      </c>
      <c r="D9" s="7">
        <v>21</v>
      </c>
      <c r="E9" s="19">
        <f>4117.15/7*D9</f>
        <v>12351.45</v>
      </c>
    </row>
    <row r="10" spans="1:5" ht="18" customHeight="1">
      <c r="A10" s="29" t="s">
        <v>132</v>
      </c>
      <c r="B10" s="8" t="s">
        <v>47</v>
      </c>
      <c r="C10" s="5" t="s">
        <v>10</v>
      </c>
      <c r="D10" s="7">
        <v>10</v>
      </c>
      <c r="E10" s="18">
        <f>489.65*D10</f>
        <v>4896.5</v>
      </c>
    </row>
    <row r="11" spans="1:5" ht="18.75" customHeight="1">
      <c r="A11" s="30"/>
      <c r="B11" s="10" t="s">
        <v>84</v>
      </c>
      <c r="C11" s="5" t="s">
        <v>10</v>
      </c>
      <c r="D11" s="7">
        <v>4</v>
      </c>
      <c r="E11" s="18">
        <f>756.94*D11</f>
        <v>3027.76</v>
      </c>
    </row>
    <row r="12" spans="1:5" ht="21" customHeight="1">
      <c r="A12" s="30"/>
      <c r="B12" s="8" t="s">
        <v>41</v>
      </c>
      <c r="C12" s="5" t="s">
        <v>23</v>
      </c>
      <c r="D12" s="7">
        <v>1</v>
      </c>
      <c r="E12" s="18">
        <f>4670.09*D12</f>
        <v>4670.09</v>
      </c>
    </row>
    <row r="13" spans="1:5" ht="15.75" customHeight="1">
      <c r="A13" s="30"/>
      <c r="B13" s="11" t="s">
        <v>37</v>
      </c>
      <c r="C13" s="5" t="s">
        <v>15</v>
      </c>
      <c r="D13" s="7">
        <v>5</v>
      </c>
      <c r="E13" s="18">
        <f>497.45*D13</f>
        <v>2487.25</v>
      </c>
    </row>
    <row r="14" spans="1:5" ht="16.5" customHeight="1">
      <c r="A14" s="30"/>
      <c r="B14" s="11" t="s">
        <v>39</v>
      </c>
      <c r="C14" s="5" t="s">
        <v>15</v>
      </c>
      <c r="D14" s="7">
        <f>4</f>
        <v>4</v>
      </c>
      <c r="E14" s="18">
        <f>305.33*D14</f>
        <v>1221.32</v>
      </c>
    </row>
    <row r="15" spans="1:5" ht="17.25" customHeight="1">
      <c r="A15" s="30"/>
      <c r="B15" s="8" t="s">
        <v>50</v>
      </c>
      <c r="C15" s="5" t="s">
        <v>10</v>
      </c>
      <c r="D15" s="7"/>
      <c r="E15" s="18">
        <f>890.37*D15</f>
        <v>0</v>
      </c>
    </row>
    <row r="16" spans="1:5" ht="15.75">
      <c r="A16" s="30"/>
      <c r="B16" s="8" t="s">
        <v>141</v>
      </c>
      <c r="C16" s="5" t="s">
        <v>15</v>
      </c>
      <c r="D16" s="7">
        <v>1</v>
      </c>
      <c r="E16" s="18">
        <f>588.82*D16+10700</f>
        <v>11288.82</v>
      </c>
    </row>
    <row r="17" spans="1:5" ht="18" customHeight="1">
      <c r="A17" s="30"/>
      <c r="B17" s="8" t="s">
        <v>92</v>
      </c>
      <c r="C17" s="5" t="s">
        <v>93</v>
      </c>
      <c r="D17" s="7">
        <v>1</v>
      </c>
      <c r="E17" s="9">
        <f>9267.6*D17</f>
        <v>9267.6</v>
      </c>
    </row>
    <row r="18" spans="1:5" ht="18" customHeight="1">
      <c r="A18" s="31"/>
      <c r="B18" s="8" t="s">
        <v>110</v>
      </c>
      <c r="C18" s="5" t="s">
        <v>15</v>
      </c>
      <c r="D18" s="7">
        <v>2</v>
      </c>
      <c r="E18" s="18">
        <f>1824.71*D18</f>
        <v>3649.42</v>
      </c>
    </row>
    <row r="19" spans="1:5" ht="18.75" customHeight="1">
      <c r="A19" s="29" t="s">
        <v>131</v>
      </c>
      <c r="B19" s="8" t="s">
        <v>135</v>
      </c>
      <c r="C19" s="5" t="s">
        <v>15</v>
      </c>
      <c r="D19" s="7"/>
      <c r="E19" s="9">
        <f>D19*869.09</f>
        <v>0</v>
      </c>
    </row>
    <row r="20" spans="1:5" ht="20.25" customHeight="1">
      <c r="A20" s="30"/>
      <c r="B20" s="8" t="s">
        <v>58</v>
      </c>
      <c r="C20" s="5" t="s">
        <v>15</v>
      </c>
      <c r="D20" s="7">
        <v>2</v>
      </c>
      <c r="E20" s="18">
        <f>92.12*D20</f>
        <v>184.24</v>
      </c>
    </row>
    <row r="21" spans="1:5" ht="15.75">
      <c r="A21" s="30"/>
      <c r="B21" s="8" t="s">
        <v>59</v>
      </c>
      <c r="C21" s="5" t="s">
        <v>15</v>
      </c>
      <c r="D21" s="7">
        <v>1</v>
      </c>
      <c r="E21" s="18">
        <f>546.92*D21</f>
        <v>546.92</v>
      </c>
    </row>
    <row r="22" spans="1:5" ht="15.75">
      <c r="A22" s="31"/>
      <c r="B22" s="8" t="s">
        <v>60</v>
      </c>
      <c r="C22" s="5" t="s">
        <v>65</v>
      </c>
      <c r="D22" s="22">
        <v>6.706</v>
      </c>
      <c r="E22" s="19">
        <f>258.31*D22</f>
        <v>1732.2268600000002</v>
      </c>
    </row>
    <row r="23" spans="1:5" ht="31.5">
      <c r="A23" s="29" t="s">
        <v>140</v>
      </c>
      <c r="B23" s="6" t="s">
        <v>96</v>
      </c>
      <c r="C23" s="5"/>
      <c r="D23" s="7">
        <v>11</v>
      </c>
      <c r="E23" s="19">
        <f>921.35*D23</f>
        <v>10134.85</v>
      </c>
    </row>
    <row r="24" spans="1:5" ht="15.75">
      <c r="A24" s="31"/>
      <c r="B24" s="8" t="s">
        <v>97</v>
      </c>
      <c r="C24" s="5" t="s">
        <v>19</v>
      </c>
      <c r="D24" s="7">
        <v>3</v>
      </c>
      <c r="E24" s="19">
        <f>1351.97*D24</f>
        <v>4055.91</v>
      </c>
    </row>
    <row r="25" spans="1:5" ht="15.75">
      <c r="A25" s="1"/>
      <c r="B25" s="1"/>
      <c r="C25" s="1"/>
      <c r="D25" s="2"/>
      <c r="E25" s="25">
        <f>SUM(E6:E24)</f>
        <v>73462.10686</v>
      </c>
    </row>
  </sheetData>
  <sheetProtection/>
  <mergeCells count="5">
    <mergeCell ref="A10:A18"/>
    <mergeCell ref="A19:A22"/>
    <mergeCell ref="A23:A24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9.28125" style="13" customWidth="1"/>
    <col min="5" max="5" width="12.28125" style="3" customWidth="1"/>
    <col min="6" max="16384" width="9.140625" style="3" customWidth="1"/>
  </cols>
  <sheetData>
    <row r="1" spans="1:5" ht="18.75" customHeight="1">
      <c r="A1" s="1"/>
      <c r="B1" s="1" t="s">
        <v>117</v>
      </c>
      <c r="C1" s="1"/>
      <c r="D1" s="2"/>
      <c r="E1" s="1"/>
    </row>
    <row r="2" spans="1:5" ht="15.75" customHeight="1">
      <c r="A2" s="1"/>
      <c r="B2" s="15" t="s">
        <v>136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15.75">
      <c r="A6" s="29" t="s">
        <v>146</v>
      </c>
      <c r="B6" s="8" t="s">
        <v>147</v>
      </c>
      <c r="C6" s="5" t="s">
        <v>15</v>
      </c>
      <c r="D6" s="7"/>
      <c r="E6" s="9">
        <v>15860</v>
      </c>
    </row>
    <row r="7" spans="1:5" ht="15.75">
      <c r="A7" s="30"/>
      <c r="B7" s="6" t="s">
        <v>75</v>
      </c>
      <c r="C7" s="5" t="s">
        <v>31</v>
      </c>
      <c r="D7" s="7"/>
      <c r="E7" s="9"/>
    </row>
    <row r="8" spans="1:5" ht="19.5" customHeight="1">
      <c r="A8" s="31"/>
      <c r="B8" s="6" t="s">
        <v>30</v>
      </c>
      <c r="C8" s="5" t="s">
        <v>31</v>
      </c>
      <c r="D8" s="7"/>
      <c r="E8" s="9"/>
    </row>
    <row r="9" spans="1:5" ht="15.75">
      <c r="A9" s="1"/>
      <c r="B9" s="1"/>
      <c r="C9" s="1"/>
      <c r="D9" s="2"/>
      <c r="E9" s="25">
        <f>SUM(E6:E8)</f>
        <v>15860</v>
      </c>
    </row>
  </sheetData>
  <sheetProtection/>
  <mergeCells count="1">
    <mergeCell ref="A6:A8"/>
  </mergeCells>
  <printOptions/>
  <pageMargins left="0.984251968503937" right="0" top="0.3937007874015748" bottom="0.3937007874015748" header="0" footer="0"/>
  <pageSetup fitToHeight="2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9.8515625" style="13" customWidth="1"/>
    <col min="5" max="5" width="11.8515625" style="3" customWidth="1"/>
    <col min="6" max="16384" width="9.140625" style="3" customWidth="1"/>
  </cols>
  <sheetData>
    <row r="1" spans="1:5" ht="18.75" customHeight="1">
      <c r="A1" s="1"/>
      <c r="B1" s="1" t="s">
        <v>118</v>
      </c>
      <c r="C1" s="1"/>
      <c r="D1" s="2"/>
      <c r="E1" s="1"/>
    </row>
    <row r="2" spans="1:5" ht="15.75" customHeight="1">
      <c r="A2" s="1"/>
      <c r="B2" s="15" t="s">
        <v>136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0.25" customHeight="1">
      <c r="A6" s="41" t="s">
        <v>134</v>
      </c>
      <c r="B6" s="8" t="s">
        <v>21</v>
      </c>
      <c r="C6" s="5" t="s">
        <v>7</v>
      </c>
      <c r="D6" s="7">
        <v>4</v>
      </c>
      <c r="E6" s="19">
        <f>789.55*D6</f>
        <v>3158.2</v>
      </c>
    </row>
    <row r="7" spans="1:5" ht="18.75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15.75" customHeight="1">
      <c r="A9" s="30"/>
      <c r="B9" s="8" t="s">
        <v>43</v>
      </c>
      <c r="C9" s="5" t="s">
        <v>82</v>
      </c>
      <c r="D9" s="7">
        <v>7</v>
      </c>
      <c r="E9" s="18">
        <f>4117.15/7*D9</f>
        <v>4117.15</v>
      </c>
    </row>
    <row r="10" spans="1:5" ht="21.75" customHeight="1">
      <c r="A10" s="29" t="s">
        <v>132</v>
      </c>
      <c r="B10" s="8" t="s">
        <v>47</v>
      </c>
      <c r="C10" s="5" t="s">
        <v>10</v>
      </c>
      <c r="D10" s="7">
        <f>8</f>
        <v>8</v>
      </c>
      <c r="E10" s="18">
        <f>489.65*D10</f>
        <v>3917.2</v>
      </c>
    </row>
    <row r="11" spans="1:5" ht="16.5" customHeight="1">
      <c r="A11" s="30"/>
      <c r="B11" s="10" t="s">
        <v>84</v>
      </c>
      <c r="C11" s="5" t="s">
        <v>10</v>
      </c>
      <c r="D11" s="7">
        <v>4</v>
      </c>
      <c r="E11" s="18">
        <f>756.94*D11</f>
        <v>3027.76</v>
      </c>
    </row>
    <row r="12" spans="1:5" ht="16.5" customHeight="1">
      <c r="A12" s="30"/>
      <c r="B12" s="8" t="s">
        <v>41</v>
      </c>
      <c r="C12" s="5" t="s">
        <v>23</v>
      </c>
      <c r="D12" s="7"/>
      <c r="E12" s="18">
        <f>4670.09*D12</f>
        <v>0</v>
      </c>
    </row>
    <row r="13" spans="1:5" ht="18" customHeight="1">
      <c r="A13" s="30"/>
      <c r="B13" s="11" t="s">
        <v>37</v>
      </c>
      <c r="C13" s="5" t="s">
        <v>15</v>
      </c>
      <c r="D13" s="7">
        <f>2</f>
        <v>2</v>
      </c>
      <c r="E13" s="18">
        <f>497.45*D13</f>
        <v>994.9</v>
      </c>
    </row>
    <row r="14" spans="1:5" ht="18.75" customHeight="1">
      <c r="A14" s="30"/>
      <c r="B14" s="11" t="s">
        <v>39</v>
      </c>
      <c r="C14" s="5" t="s">
        <v>15</v>
      </c>
      <c r="D14" s="7">
        <f>1+1</f>
        <v>2</v>
      </c>
      <c r="E14" s="18">
        <f>305.33*D14</f>
        <v>610.66</v>
      </c>
    </row>
    <row r="15" spans="1:5" ht="23.25" customHeight="1">
      <c r="A15" s="30"/>
      <c r="B15" s="8" t="s">
        <v>50</v>
      </c>
      <c r="C15" s="5" t="s">
        <v>10</v>
      </c>
      <c r="D15" s="7">
        <v>7</v>
      </c>
      <c r="E15" s="19">
        <f>890.37*D15</f>
        <v>6232.59</v>
      </c>
    </row>
    <row r="16" spans="1:5" ht="15.75">
      <c r="A16" s="31"/>
      <c r="B16" s="8" t="s">
        <v>110</v>
      </c>
      <c r="C16" s="5" t="s">
        <v>15</v>
      </c>
      <c r="D16" s="7">
        <v>2</v>
      </c>
      <c r="E16" s="18">
        <f>1824.71*D16</f>
        <v>3649.42</v>
      </c>
    </row>
    <row r="17" spans="1:5" ht="15.75">
      <c r="A17" s="29" t="s">
        <v>53</v>
      </c>
      <c r="B17" s="8" t="s">
        <v>54</v>
      </c>
      <c r="C17" s="5" t="s">
        <v>55</v>
      </c>
      <c r="D17" s="7"/>
      <c r="E17" s="9"/>
    </row>
    <row r="18" spans="1:5" ht="15.75">
      <c r="A18" s="30"/>
      <c r="B18" s="8" t="s">
        <v>58</v>
      </c>
      <c r="C18" s="5" t="s">
        <v>15</v>
      </c>
      <c r="D18" s="7">
        <v>2</v>
      </c>
      <c r="E18" s="18">
        <f>92.12*D18</f>
        <v>184.24</v>
      </c>
    </row>
    <row r="19" spans="1:5" ht="15.75">
      <c r="A19" s="30"/>
      <c r="B19" s="8" t="s">
        <v>59</v>
      </c>
      <c r="C19" s="5" t="s">
        <v>15</v>
      </c>
      <c r="D19" s="7">
        <v>2</v>
      </c>
      <c r="E19" s="18">
        <f>546.92*D19</f>
        <v>1093.84</v>
      </c>
    </row>
    <row r="20" spans="1:5" ht="15.75">
      <c r="A20" s="31"/>
      <c r="B20" s="8" t="s">
        <v>60</v>
      </c>
      <c r="C20" s="5" t="s">
        <v>65</v>
      </c>
      <c r="D20" s="22">
        <v>7.366</v>
      </c>
      <c r="E20" s="19">
        <f>258.31*D20</f>
        <v>1902.71146</v>
      </c>
    </row>
    <row r="21" spans="1:5" ht="31.5">
      <c r="A21" s="29" t="s">
        <v>130</v>
      </c>
      <c r="B21" s="6" t="s">
        <v>96</v>
      </c>
      <c r="C21" s="5" t="s">
        <v>7</v>
      </c>
      <c r="D21" s="7">
        <v>20</v>
      </c>
      <c r="E21" s="19">
        <f>921.35*D21</f>
        <v>18427</v>
      </c>
    </row>
    <row r="22" spans="1:5" ht="15.75">
      <c r="A22" s="31"/>
      <c r="B22" s="8" t="s">
        <v>97</v>
      </c>
      <c r="C22" s="5" t="s">
        <v>19</v>
      </c>
      <c r="D22" s="7"/>
      <c r="E22" s="19">
        <f>1351.97*D22</f>
        <v>0</v>
      </c>
    </row>
    <row r="23" spans="1:5" ht="15.75">
      <c r="A23" s="1"/>
      <c r="B23" s="1"/>
      <c r="C23" s="1"/>
      <c r="D23" s="2"/>
      <c r="E23" s="25">
        <f>SUM(E6:E22)</f>
        <v>47315.67146</v>
      </c>
    </row>
  </sheetData>
  <sheetProtection/>
  <mergeCells count="5">
    <mergeCell ref="A17:A20"/>
    <mergeCell ref="A21:A22"/>
    <mergeCell ref="A6:A7"/>
    <mergeCell ref="A8:A9"/>
    <mergeCell ref="A10:A16"/>
  </mergeCells>
  <printOptions/>
  <pageMargins left="0.984251968503937" right="0" top="0.3937007874015748" bottom="0.3937007874015748" header="0" footer="0"/>
  <pageSetup fitToHeight="2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7" sqref="B17:E17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9.7109375" style="13" customWidth="1"/>
    <col min="5" max="5" width="12.140625" style="3" customWidth="1"/>
    <col min="6" max="16384" width="9.140625" style="3" customWidth="1"/>
  </cols>
  <sheetData>
    <row r="1" spans="1:5" ht="18.75" customHeight="1">
      <c r="A1" s="1"/>
      <c r="B1" s="1" t="s">
        <v>119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5" t="s">
        <v>136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102</v>
      </c>
      <c r="E5" s="20"/>
    </row>
    <row r="6" spans="1:5" ht="20.25" customHeight="1">
      <c r="A6" s="41" t="s">
        <v>129</v>
      </c>
      <c r="B6" s="8" t="s">
        <v>21</v>
      </c>
      <c r="C6" s="5" t="s">
        <v>7</v>
      </c>
      <c r="D6" s="7">
        <v>6</v>
      </c>
      <c r="E6" s="19">
        <f>789.55*D6</f>
        <v>4737.299999999999</v>
      </c>
    </row>
    <row r="7" spans="1:5" ht="18.75" customHeight="1">
      <c r="A7" s="42"/>
      <c r="B7" s="8" t="s">
        <v>22</v>
      </c>
      <c r="C7" s="5" t="s">
        <v>23</v>
      </c>
      <c r="D7" s="7"/>
      <c r="E7" s="18">
        <f>756.87*D7</f>
        <v>0</v>
      </c>
    </row>
    <row r="8" spans="1:5" ht="17.25" customHeight="1">
      <c r="A8" s="29" t="s">
        <v>133</v>
      </c>
      <c r="B8" s="8" t="s">
        <v>33</v>
      </c>
      <c r="C8" s="5" t="s">
        <v>10</v>
      </c>
      <c r="D8" s="7"/>
      <c r="E8" s="18">
        <f>1546.79*D8</f>
        <v>0</v>
      </c>
    </row>
    <row r="9" spans="1:5" ht="15.75" customHeight="1">
      <c r="A9" s="30"/>
      <c r="B9" s="8" t="s">
        <v>43</v>
      </c>
      <c r="C9" s="5" t="s">
        <v>82</v>
      </c>
      <c r="D9" s="7">
        <v>21</v>
      </c>
      <c r="E9" s="19">
        <f>4117.15/7*D9</f>
        <v>12351.45</v>
      </c>
    </row>
    <row r="10" spans="1:5" ht="18.75" customHeight="1">
      <c r="A10" s="31"/>
      <c r="B10" s="8" t="s">
        <v>44</v>
      </c>
      <c r="C10" s="5" t="s">
        <v>10</v>
      </c>
      <c r="D10" s="7">
        <v>25</v>
      </c>
      <c r="E10" s="14">
        <f>220.94*D10</f>
        <v>5523.5</v>
      </c>
    </row>
    <row r="11" spans="1:5" ht="21.75" customHeight="1">
      <c r="A11" s="29" t="s">
        <v>132</v>
      </c>
      <c r="B11" s="8" t="s">
        <v>47</v>
      </c>
      <c r="C11" s="5" t="s">
        <v>10</v>
      </c>
      <c r="D11" s="7">
        <v>16</v>
      </c>
      <c r="E11" s="18">
        <f>489.65*D11</f>
        <v>7834.4</v>
      </c>
    </row>
    <row r="12" spans="1:5" ht="16.5" customHeight="1">
      <c r="A12" s="30"/>
      <c r="B12" s="10" t="s">
        <v>84</v>
      </c>
      <c r="C12" s="5" t="s">
        <v>10</v>
      </c>
      <c r="D12" s="7">
        <v>4</v>
      </c>
      <c r="E12" s="18">
        <f>756.94*D12</f>
        <v>3027.76</v>
      </c>
    </row>
    <row r="13" spans="1:5" ht="16.5" customHeight="1">
      <c r="A13" s="30"/>
      <c r="B13" s="8" t="s">
        <v>41</v>
      </c>
      <c r="C13" s="5" t="s">
        <v>23</v>
      </c>
      <c r="D13" s="7">
        <v>1</v>
      </c>
      <c r="E13" s="18">
        <f>4670.09*D13</f>
        <v>4670.09</v>
      </c>
    </row>
    <row r="14" spans="1:5" ht="18" customHeight="1">
      <c r="A14" s="30"/>
      <c r="B14" s="11" t="s">
        <v>37</v>
      </c>
      <c r="C14" s="5" t="s">
        <v>15</v>
      </c>
      <c r="D14" s="7">
        <v>2</v>
      </c>
      <c r="E14" s="18">
        <f>497.45*D14</f>
        <v>994.9</v>
      </c>
    </row>
    <row r="15" spans="1:5" ht="18.75" customHeight="1">
      <c r="A15" s="30"/>
      <c r="B15" s="11" t="s">
        <v>39</v>
      </c>
      <c r="C15" s="5" t="s">
        <v>15</v>
      </c>
      <c r="D15" s="7">
        <v>2</v>
      </c>
      <c r="E15" s="18">
        <f>305.33*D15</f>
        <v>610.66</v>
      </c>
    </row>
    <row r="16" spans="1:5" ht="23.25" customHeight="1">
      <c r="A16" s="30"/>
      <c r="B16" s="8" t="s">
        <v>50</v>
      </c>
      <c r="C16" s="5" t="s">
        <v>10</v>
      </c>
      <c r="D16" s="7"/>
      <c r="E16" s="18">
        <f>890.37*D16</f>
        <v>0</v>
      </c>
    </row>
    <row r="17" spans="1:5" ht="15.75">
      <c r="A17" s="30"/>
      <c r="B17" s="8" t="s">
        <v>141</v>
      </c>
      <c r="C17" s="5" t="s">
        <v>15</v>
      </c>
      <c r="D17" s="7">
        <v>1</v>
      </c>
      <c r="E17" s="18">
        <f>588.82*D17+9200</f>
        <v>9788.82</v>
      </c>
    </row>
    <row r="18" spans="1:5" ht="15.75">
      <c r="A18" s="30"/>
      <c r="B18" s="8" t="s">
        <v>92</v>
      </c>
      <c r="C18" s="5" t="s">
        <v>93</v>
      </c>
      <c r="D18" s="7">
        <v>1</v>
      </c>
      <c r="E18" s="9">
        <f>9267.6*D18</f>
        <v>9267.6</v>
      </c>
    </row>
    <row r="19" spans="1:5" ht="15.75">
      <c r="A19" s="31"/>
      <c r="B19" s="8" t="s">
        <v>110</v>
      </c>
      <c r="C19" s="5" t="s">
        <v>15</v>
      </c>
      <c r="D19" s="7">
        <v>2</v>
      </c>
      <c r="E19" s="18">
        <f>1824.71*D19</f>
        <v>3649.42</v>
      </c>
    </row>
    <row r="20" spans="1:5" ht="15.75">
      <c r="A20" s="29" t="s">
        <v>145</v>
      </c>
      <c r="B20" s="12" t="s">
        <v>128</v>
      </c>
      <c r="C20" s="5" t="s">
        <v>15</v>
      </c>
      <c r="D20" s="7"/>
      <c r="E20" s="9">
        <f>869.09*D20+5780*4</f>
        <v>23120</v>
      </c>
    </row>
    <row r="21" spans="1:5" ht="15.75">
      <c r="A21" s="30"/>
      <c r="B21" s="8" t="s">
        <v>58</v>
      </c>
      <c r="C21" s="5" t="s">
        <v>15</v>
      </c>
      <c r="D21" s="7">
        <v>4</v>
      </c>
      <c r="E21" s="18">
        <f>92.12*D21</f>
        <v>368.48</v>
      </c>
    </row>
    <row r="22" spans="1:5" ht="15.75" customHeight="1">
      <c r="A22" s="30"/>
      <c r="B22" s="8" t="s">
        <v>59</v>
      </c>
      <c r="C22" s="5" t="s">
        <v>15</v>
      </c>
      <c r="D22" s="7">
        <v>4</v>
      </c>
      <c r="E22" s="18">
        <f>546.92*D22</f>
        <v>2187.68</v>
      </c>
    </row>
    <row r="23" spans="1:5" ht="15.75">
      <c r="A23" s="31"/>
      <c r="B23" s="8" t="s">
        <v>60</v>
      </c>
      <c r="C23" s="5" t="s">
        <v>65</v>
      </c>
      <c r="D23" s="22">
        <v>12.913</v>
      </c>
      <c r="E23" s="19">
        <f>258.31*D23</f>
        <v>3335.55703</v>
      </c>
    </row>
    <row r="24" spans="1:5" ht="31.5">
      <c r="A24" s="29" t="s">
        <v>130</v>
      </c>
      <c r="B24" s="6" t="s">
        <v>96</v>
      </c>
      <c r="C24" s="5"/>
      <c r="D24" s="7">
        <f>30</f>
        <v>30</v>
      </c>
      <c r="E24" s="19">
        <f>921.35*D24</f>
        <v>27640.5</v>
      </c>
    </row>
    <row r="25" spans="1:5" ht="15.75">
      <c r="A25" s="31"/>
      <c r="B25" s="8" t="s">
        <v>97</v>
      </c>
      <c r="C25" s="5" t="s">
        <v>19</v>
      </c>
      <c r="D25" s="7">
        <v>3</v>
      </c>
      <c r="E25" s="19">
        <f>1351.97*D25</f>
        <v>4055.91</v>
      </c>
    </row>
    <row r="26" spans="1:5" ht="15.75">
      <c r="A26" s="1"/>
      <c r="B26" s="1"/>
      <c r="C26" s="1"/>
      <c r="D26" s="2"/>
      <c r="E26" s="25">
        <f>SUM(E6:E25)</f>
        <v>123164.02702999998</v>
      </c>
    </row>
  </sheetData>
  <sheetProtection/>
  <mergeCells count="5">
    <mergeCell ref="A20:A23"/>
    <mergeCell ref="A24:A25"/>
    <mergeCell ref="A8:A10"/>
    <mergeCell ref="A11:A19"/>
    <mergeCell ref="A6:A7"/>
  </mergeCells>
  <printOptions/>
  <pageMargins left="0.984251968503937" right="0" top="0.3937007874015748" bottom="0.3937007874015748" header="0" footer="0"/>
  <pageSetup fitToHeight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2019-06-10T11:21:45Z</cp:lastPrinted>
  <dcterms:created xsi:type="dcterms:W3CDTF">2010-09-21T12:18:42Z</dcterms:created>
  <dcterms:modified xsi:type="dcterms:W3CDTF">2020-01-22T13:36:52Z</dcterms:modified>
  <cp:category/>
  <cp:version/>
  <cp:contentType/>
  <cp:contentStatus/>
</cp:coreProperties>
</file>